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1 NIRS Requests\21-085 ADS-B Data N325GC\"/>
    </mc:Choice>
  </mc:AlternateContent>
  <bookViews>
    <workbookView xWindow="0" yWindow="0" windowWidth="22992" windowHeight="8592"/>
  </bookViews>
  <sheets>
    <sheet name="20210104_A3817C_443889940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W817" i="1"/>
  <c r="A818" i="1"/>
  <c r="C818" i="1"/>
  <c r="S818" i="1"/>
  <c r="T818" i="1"/>
  <c r="U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W965" i="1"/>
  <c r="A966" i="1"/>
  <c r="C966" i="1"/>
  <c r="S966" i="1"/>
  <c r="T966" i="1"/>
  <c r="U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</calcChain>
</file>

<file path=xl/sharedStrings.xml><?xml version="1.0" encoding="utf-8"?>
<sst xmlns="http://schemas.openxmlformats.org/spreadsheetml/2006/main" count="6938" uniqueCount="968">
  <si>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</si>
  <si>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</si>
  <si>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</si>
  <si>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</si>
  <si>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</si>
  <si>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</si>
  <si>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</si>
  <si>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</si>
  <si>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</si>
  <si>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</si>
  <si>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</si>
  <si>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</si>
  <si>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</si>
  <si>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</si>
  <si>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</si>
  <si>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</si>
  <si>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</si>
  <si>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</si>
  <si>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</si>
  <si>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</si>
  <si>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</si>
  <si>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</si>
  <si>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</si>
  <si>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</si>
  <si>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</si>
  <si>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</si>
  <si>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</si>
  <si>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</si>
  <si>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</si>
  <si>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</si>
  <si>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</si>
  <si>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</si>
  <si>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</si>
  <si>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</si>
  <si>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</si>
  <si>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</si>
  <si>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</si>
  <si>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</si>
  <si>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</si>
  <si>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</si>
  <si>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</si>
  <si>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</si>
  <si>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</si>
  <si>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</si>
  <si>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</si>
  <si>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</si>
  <si>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</si>
  <si>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</si>
  <si>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</si>
  <si>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</si>
  <si>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</si>
  <si>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</si>
  <si>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</si>
  <si>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</si>
  <si>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</si>
  <si>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</si>
  <si>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</si>
  <si>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</si>
  <si>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</si>
  <si>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</si>
  <si>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</si>
  <si>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</si>
  <si>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</si>
  <si>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</si>
  <si>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</si>
  <si>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</si>
  <si>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</si>
  <si>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</si>
  <si>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</si>
  <si>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</si>
  <si>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</si>
  <si>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</si>
  <si>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</si>
  <si>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</si>
  <si>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</si>
  <si>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</si>
  <si>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</si>
  <si>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</si>
  <si>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</si>
  <si>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</si>
  <si>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</si>
  <si>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</si>
  <si>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</si>
  <si>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</si>
  <si>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</si>
  <si>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</si>
  <si>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</si>
  <si>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</si>
  <si>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</si>
  <si>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</si>
  <si>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</si>
  <si>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</si>
  <si>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</si>
  <si>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</si>
  <si>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</si>
  <si>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</si>
  <si>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</si>
  <si>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</si>
  <si>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</si>
  <si>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</si>
  <si>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</si>
  <si>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</si>
  <si>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</si>
  <si>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</si>
  <si>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</si>
  <si>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</si>
  <si>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</si>
  <si>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</si>
  <si>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</si>
  <si>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</si>
  <si>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</si>
  <si>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</si>
  <si>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</si>
  <si>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</si>
  <si>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Memphis</t>
  </si>
  <si>
    <t>Enroute</t>
  </si>
  <si>
    <t>035:49:28.15 N</t>
  </si>
  <si>
    <t>090:39:57.77 W</t>
  </si>
  <si>
    <t>GNSS</t>
  </si>
  <si>
    <t>RS - UAT Radio Channel</t>
  </si>
  <si>
    <t>035:49:22.89 N</t>
  </si>
  <si>
    <t>090:40:10.36 W</t>
  </si>
  <si>
    <t>035:49:21.97 N</t>
  </si>
  <si>
    <t>090:40:12.37 W</t>
  </si>
  <si>
    <t>035:49:20.11 N</t>
  </si>
  <si>
    <t>090:40:16.38 W</t>
  </si>
  <si>
    <t>035:49:19.18 N</t>
  </si>
  <si>
    <t>090:40:18.39 W</t>
  </si>
  <si>
    <t>035:49:18.26 N</t>
  </si>
  <si>
    <t>090:40:20.25 W</t>
  </si>
  <si>
    <t>035:49:17.33 N</t>
  </si>
  <si>
    <t>090:40:22.25 W</t>
  </si>
  <si>
    <t>035:49:16.48 N</t>
  </si>
  <si>
    <t>090:40:24.18 W</t>
  </si>
  <si>
    <t>035:49:15.55 N</t>
  </si>
  <si>
    <t>090:40:26.12 W</t>
  </si>
  <si>
    <t>035:49:14.63 N</t>
  </si>
  <si>
    <t>090:40:28.05 W</t>
  </si>
  <si>
    <t>035:49:13.78 N</t>
  </si>
  <si>
    <t>090:40:29.98 W</t>
  </si>
  <si>
    <t>035:49:11.07 N</t>
  </si>
  <si>
    <t>090:40:35.77 W</t>
  </si>
  <si>
    <t>035:49:10.30 N</t>
  </si>
  <si>
    <t>090:40:37.47 W</t>
  </si>
  <si>
    <t>035:49:09.61 N</t>
  </si>
  <si>
    <t>090:40:39.17 W</t>
  </si>
  <si>
    <t>035:49:08.68 N</t>
  </si>
  <si>
    <t>090:40:41.02 W</t>
  </si>
  <si>
    <t>035:49:07.83 N</t>
  </si>
  <si>
    <t>090:40:42.72 W</t>
  </si>
  <si>
    <t>035:49:06.90 N</t>
  </si>
  <si>
    <t>090:40:44.50 W</t>
  </si>
  <si>
    <t>035:49:06.13 N</t>
  </si>
  <si>
    <t>090:40:46.20 W</t>
  </si>
  <si>
    <t>035:49:05.20 N</t>
  </si>
  <si>
    <t>090:40:47.90 W</t>
  </si>
  <si>
    <t>035:49:04.43 N</t>
  </si>
  <si>
    <t>090:40:49.52 W</t>
  </si>
  <si>
    <t>035:49:03.66 N</t>
  </si>
  <si>
    <t>090:40:51.14 W</t>
  </si>
  <si>
    <t>035:49:02.89 N</t>
  </si>
  <si>
    <t>090:40:52.77 W</t>
  </si>
  <si>
    <t>035:49:02.19 N</t>
  </si>
  <si>
    <t>090:40:54.39 W</t>
  </si>
  <si>
    <t>035:49:01.42 N</t>
  </si>
  <si>
    <t>090:40:55.93 W</t>
  </si>
  <si>
    <t>035:49:00.65 N</t>
  </si>
  <si>
    <t>090:40:57.48 W</t>
  </si>
  <si>
    <t>035:48:59.95 N</t>
  </si>
  <si>
    <t>090:40:58.95 W</t>
  </si>
  <si>
    <t>035:48:59.18 N</t>
  </si>
  <si>
    <t>090:41:00.57 W</t>
  </si>
  <si>
    <t>035:48:58.33 N</t>
  </si>
  <si>
    <t>090:41:02.19 W</t>
  </si>
  <si>
    <t>035:48:57.48 N</t>
  </si>
  <si>
    <t>090:41:03.66 W</t>
  </si>
  <si>
    <t>035:48:56.78 N</t>
  </si>
  <si>
    <t>090:41:05.13 W</t>
  </si>
  <si>
    <t>C1</t>
  </si>
  <si>
    <t>EnrouteCTV</t>
  </si>
  <si>
    <t>035:48:56.09 N</t>
  </si>
  <si>
    <t>090:41:06.59 W</t>
  </si>
  <si>
    <t>035:48:55.24 N</t>
  </si>
  <si>
    <t>090:41:08.14 W</t>
  </si>
  <si>
    <t>035:48:54.54 N</t>
  </si>
  <si>
    <t>090:41:09.61 W</t>
  </si>
  <si>
    <t>035:48:53.77 N</t>
  </si>
  <si>
    <t>090:41:11.15 W</t>
  </si>
  <si>
    <t>035:48:53.00 N</t>
  </si>
  <si>
    <t>090:41:12.62 W</t>
  </si>
  <si>
    <t>035:48:52.30 N</t>
  </si>
  <si>
    <t>090:41:14.09 W</t>
  </si>
  <si>
    <t>035:48:51.53 N</t>
  </si>
  <si>
    <t>090:41:15.55 W</t>
  </si>
  <si>
    <t>035:48:50.83 N</t>
  </si>
  <si>
    <t>090:41:17.18 W</t>
  </si>
  <si>
    <t>035:48:50.06 N</t>
  </si>
  <si>
    <t>090:41:18.72 W</t>
  </si>
  <si>
    <t>035:48:49.37 N</t>
  </si>
  <si>
    <t>090:41:20.27 W</t>
  </si>
  <si>
    <t>035:48:48.52 N</t>
  </si>
  <si>
    <t>090:41:21.97 W</t>
  </si>
  <si>
    <t>035:48:47.82 N</t>
  </si>
  <si>
    <t>090:41:23.51 W</t>
  </si>
  <si>
    <t>035:48:47.20 N</t>
  </si>
  <si>
    <t>090:41:25.13 W</t>
  </si>
  <si>
    <t>035:48:46.43 N</t>
  </si>
  <si>
    <t>090:41:26.76 W</t>
  </si>
  <si>
    <t>035:48:45.74 N</t>
  </si>
  <si>
    <t>090:41:28.38 W</t>
  </si>
  <si>
    <t>035:48:45.04 N</t>
  </si>
  <si>
    <t>090:41:30.00 W</t>
  </si>
  <si>
    <t>035:48:44.35 N</t>
  </si>
  <si>
    <t>090:41:31.70 W</t>
  </si>
  <si>
    <t>035:48:43.57 N</t>
  </si>
  <si>
    <t>090:41:33.32 W</t>
  </si>
  <si>
    <t>035:48:42.88 N</t>
  </si>
  <si>
    <t>090:41:35.02 W</t>
  </si>
  <si>
    <t>035:48:42.18 N</t>
  </si>
  <si>
    <t>090:41:36.72 W</t>
  </si>
  <si>
    <t>035:48:41.41 N</t>
  </si>
  <si>
    <t>090:41:38.34 W</t>
  </si>
  <si>
    <t>035:48:40.72 N</t>
  </si>
  <si>
    <t>090:41:40.12 W</t>
  </si>
  <si>
    <t>035:48:39.94 N</t>
  </si>
  <si>
    <t>090:41:41.74 W</t>
  </si>
  <si>
    <t>035:48:39.25 N</t>
  </si>
  <si>
    <t>090:41:43.44 W</t>
  </si>
  <si>
    <t>035:48:38.48 N</t>
  </si>
  <si>
    <t>090:41:45.22 W</t>
  </si>
  <si>
    <t>035:48:37.78 N</t>
  </si>
  <si>
    <t>090:41:46.92 W</t>
  </si>
  <si>
    <t>035:48:37.01 N</t>
  </si>
  <si>
    <t>090:41:48.54 W</t>
  </si>
  <si>
    <t>035:48:36.23 N</t>
  </si>
  <si>
    <t>090:41:50.32 W</t>
  </si>
  <si>
    <t>035:48:35.46 N</t>
  </si>
  <si>
    <t>090:41:52.17 W</t>
  </si>
  <si>
    <t>035:48:34.77 N</t>
  </si>
  <si>
    <t>090:41:53.95 W</t>
  </si>
  <si>
    <t>035:48:33.99 N</t>
  </si>
  <si>
    <t>090:41:55.72 W</t>
  </si>
  <si>
    <t>035:48:33.22 N</t>
  </si>
  <si>
    <t>090:41:57.50 W</t>
  </si>
  <si>
    <t>035:48:32.45 N</t>
  </si>
  <si>
    <t>090:41:59.28 W</t>
  </si>
  <si>
    <t>035:48:31.68 N</t>
  </si>
  <si>
    <t>090:42:00.98 W</t>
  </si>
  <si>
    <t>035:48:30.90 N</t>
  </si>
  <si>
    <t>090:42:02.83 W</t>
  </si>
  <si>
    <t>035:48:30.06 N</t>
  </si>
  <si>
    <t>090:42:04.68 W</t>
  </si>
  <si>
    <t>035:48:29.28 N</t>
  </si>
  <si>
    <t>090:42:06.46 W</t>
  </si>
  <si>
    <t>035:48:28.43 N</t>
  </si>
  <si>
    <t>090:42:08.31 W</t>
  </si>
  <si>
    <t>035:48:27.66 N</t>
  </si>
  <si>
    <t>090:42:10.17 W</t>
  </si>
  <si>
    <t>035:48:26.89 N</t>
  </si>
  <si>
    <t>090:42:12.10 W</t>
  </si>
  <si>
    <t>035:48:26.04 N</t>
  </si>
  <si>
    <t>090:42:13.95 W</t>
  </si>
  <si>
    <t>035:48:25.19 N</t>
  </si>
  <si>
    <t>090:42:15.96 W</t>
  </si>
  <si>
    <t>035:48:24.34 N</t>
  </si>
  <si>
    <t>090:42:17.82 W</t>
  </si>
  <si>
    <t>035:48:23.57 N</t>
  </si>
  <si>
    <t>090:42:19.75 W</t>
  </si>
  <si>
    <t>035:48:22.79 N</t>
  </si>
  <si>
    <t>090:42:21.68 W</t>
  </si>
  <si>
    <t>035:48:21.94 N</t>
  </si>
  <si>
    <t>090:42:23.69 W</t>
  </si>
  <si>
    <t>035:48:21.09 N</t>
  </si>
  <si>
    <t>090:42:25.62 W</t>
  </si>
  <si>
    <t>035:48:20.24 N</t>
  </si>
  <si>
    <t>090:42:27.55 W</t>
  </si>
  <si>
    <t>035:48:19.39 N</t>
  </si>
  <si>
    <t>090:42:29.48 W</t>
  </si>
  <si>
    <t>035:48:18.47 N</t>
  </si>
  <si>
    <t>090:42:31.41 W</t>
  </si>
  <si>
    <t>035:48:17.54 N</t>
  </si>
  <si>
    <t>090:42:33.42 W</t>
  </si>
  <si>
    <t>035:48:16.69 N</t>
  </si>
  <si>
    <t>090:42:35.35 W</t>
  </si>
  <si>
    <t>035:48:15.84 N</t>
  </si>
  <si>
    <t>090:42:37.28 W</t>
  </si>
  <si>
    <t>035:48:14.99 N</t>
  </si>
  <si>
    <t>090:42:39.21 W</t>
  </si>
  <si>
    <t>035:48:14.14 N</t>
  </si>
  <si>
    <t>090:42:41.14 W</t>
  </si>
  <si>
    <t>035:48:13.29 N</t>
  </si>
  <si>
    <t>090:42:43.15 W</t>
  </si>
  <si>
    <t>035:48:12.37 N</t>
  </si>
  <si>
    <t>090:42:44.93 W</t>
  </si>
  <si>
    <t>035:48:11.52 N</t>
  </si>
  <si>
    <t>090:42:46.78 W</t>
  </si>
  <si>
    <t>035:48:10.67 N</t>
  </si>
  <si>
    <t>090:42:48.72 W</t>
  </si>
  <si>
    <t>035:48:09.82 N</t>
  </si>
  <si>
    <t>090:42:50.49 W</t>
  </si>
  <si>
    <t>035:48:08.81 N</t>
  </si>
  <si>
    <t>090:42:52.27 W</t>
  </si>
  <si>
    <t>035:48:07.89 N</t>
  </si>
  <si>
    <t>090:42:53.97 W</t>
  </si>
  <si>
    <t>035:48:06.96 N</t>
  </si>
  <si>
    <t>090:42:55.67 W</t>
  </si>
  <si>
    <t>AB</t>
  </si>
  <si>
    <t>Terminal</t>
  </si>
  <si>
    <t>035:48:06.03 N</t>
  </si>
  <si>
    <t>090:42:57.37 W</t>
  </si>
  <si>
    <t>035:48:05.03 N</t>
  </si>
  <si>
    <t>090:42:59.07 W</t>
  </si>
  <si>
    <t>035:48:04.10 N</t>
  </si>
  <si>
    <t>090:43:00.69 W</t>
  </si>
  <si>
    <t>035:48:03.17 N</t>
  </si>
  <si>
    <t>090:43:02.31 W</t>
  </si>
  <si>
    <t>035:48:02.17 N</t>
  </si>
  <si>
    <t>090:43:03.93 W</t>
  </si>
  <si>
    <t>035:48:01.16 N</t>
  </si>
  <si>
    <t>090:43:05.56 W</t>
  </si>
  <si>
    <t>035:48:00.24 N</t>
  </si>
  <si>
    <t>090:43:07.10 W</t>
  </si>
  <si>
    <t>035:47:59.23 N</t>
  </si>
  <si>
    <t>090:43:08.72 W</t>
  </si>
  <si>
    <t>035:47:58.23 N</t>
  </si>
  <si>
    <t>090:43:10.11 W</t>
  </si>
  <si>
    <t>035:47:51.97 N</t>
  </si>
  <si>
    <t>090:43:19.00 W</t>
  </si>
  <si>
    <t>035:47:50.66 N</t>
  </si>
  <si>
    <t>090:43:20.31 W</t>
  </si>
  <si>
    <t>035:47:49.42 N</t>
  </si>
  <si>
    <t>090:43:21.55 W</t>
  </si>
  <si>
    <t>035:47:46.87 N</t>
  </si>
  <si>
    <t>090:43:24.33 W</t>
  </si>
  <si>
    <t>035:47:44.32 N</t>
  </si>
  <si>
    <t>090:43:27.03 W</t>
  </si>
  <si>
    <t>035:47:42.93 N</t>
  </si>
  <si>
    <t>090:43:28.27 W</t>
  </si>
  <si>
    <t>035:47:41.62 N</t>
  </si>
  <si>
    <t>090:43:29.66 W</t>
  </si>
  <si>
    <t>035:47:40.31 N</t>
  </si>
  <si>
    <t>090:43:31.05 W</t>
  </si>
  <si>
    <t>035:47:38.99 N</t>
  </si>
  <si>
    <t>090:43:32.44 W</t>
  </si>
  <si>
    <t>035:47:37.68 N</t>
  </si>
  <si>
    <t>090:43:33.83 W</t>
  </si>
  <si>
    <t>035:47:33.90 N</t>
  </si>
  <si>
    <t>090:43:38.15 W</t>
  </si>
  <si>
    <t>035:47:32.66 N</t>
  </si>
  <si>
    <t>090:43:39.62 W</t>
  </si>
  <si>
    <t>035:47:30.34 N</t>
  </si>
  <si>
    <t>090:43:42.63 W</t>
  </si>
  <si>
    <t>035:47:27.95 N</t>
  </si>
  <si>
    <t>090:43:45.57 W</t>
  </si>
  <si>
    <t>035:47:26.87 N</t>
  </si>
  <si>
    <t>090:43:47.04 W</t>
  </si>
  <si>
    <t>035:47:23.54 N</t>
  </si>
  <si>
    <t>090:43:51.59 W</t>
  </si>
  <si>
    <t>035:47:20.30 N</t>
  </si>
  <si>
    <t>090:43:56.15 W</t>
  </si>
  <si>
    <t>035:47:19.30 N</t>
  </si>
  <si>
    <t>090:43:57.70 W</t>
  </si>
  <si>
    <t>035:47:18.29 N</t>
  </si>
  <si>
    <t>090:43:59.32 W</t>
  </si>
  <si>
    <t>035:47:17.37 N</t>
  </si>
  <si>
    <t>090:44:01.02 W</t>
  </si>
  <si>
    <t>035:47:16.52 N</t>
  </si>
  <si>
    <t>090:44:02.72 W</t>
  </si>
  <si>
    <t>035:47:15.82 N</t>
  </si>
  <si>
    <t>090:44:04.50 W</t>
  </si>
  <si>
    <t>035:47:15.12 N</t>
  </si>
  <si>
    <t>090:44:06.27 W</t>
  </si>
  <si>
    <t>035:47:14.28 N</t>
  </si>
  <si>
    <t>090:44:08.13 W</t>
  </si>
  <si>
    <t>035:47:13.50 N</t>
  </si>
  <si>
    <t>090:44:09.98 W</t>
  </si>
  <si>
    <t>035:47:12.81 N</t>
  </si>
  <si>
    <t>090:44:11.76 W</t>
  </si>
  <si>
    <t>035:47:12.04 N</t>
  </si>
  <si>
    <t>090:44:13.61 W</t>
  </si>
  <si>
    <t>035:47:11.34 N</t>
  </si>
  <si>
    <t>090:44:15.46 W</t>
  </si>
  <si>
    <t>035:47:10.57 N</t>
  </si>
  <si>
    <t>090:44:17.32 W</t>
  </si>
  <si>
    <t>035:47:09.79 N</t>
  </si>
  <si>
    <t>090:44:19.17 W</t>
  </si>
  <si>
    <t>035:47:09.10 N</t>
  </si>
  <si>
    <t>090:44:20.95 W</t>
  </si>
  <si>
    <t>035:47:08.33 N</t>
  </si>
  <si>
    <t>090:44:22.80 W</t>
  </si>
  <si>
    <t>035:47:07.63 N</t>
  </si>
  <si>
    <t>090:44:24.73 W</t>
  </si>
  <si>
    <t>035:47:06.94 N</t>
  </si>
  <si>
    <t>090:44:26.59 W</t>
  </si>
  <si>
    <t>035:47:06.32 N</t>
  </si>
  <si>
    <t>090:44:28.36 W</t>
  </si>
  <si>
    <t>035:47:05.70 N</t>
  </si>
  <si>
    <t>090:44:30.14 W</t>
  </si>
  <si>
    <t>035:47:05.08 N</t>
  </si>
  <si>
    <t>090:44:31.92 W</t>
  </si>
  <si>
    <t>035:47:04.46 N</t>
  </si>
  <si>
    <t>090:44:33.69 W</t>
  </si>
  <si>
    <t>035:47:03.92 N</t>
  </si>
  <si>
    <t>090:44:35.39 W</t>
  </si>
  <si>
    <t>035:47:03.38 N</t>
  </si>
  <si>
    <t>090:44:37.09 W</t>
  </si>
  <si>
    <t>035:47:02.77 N</t>
  </si>
  <si>
    <t>090:44:38.87 W</t>
  </si>
  <si>
    <t>035:47:02.22 N</t>
  </si>
  <si>
    <t>090:44:40.57 W</t>
  </si>
  <si>
    <t>035:47:01.68 N</t>
  </si>
  <si>
    <t>090:44:42.27 W</t>
  </si>
  <si>
    <t>035:47:01.07 N</t>
  </si>
  <si>
    <t>090:44:44.05 W</t>
  </si>
  <si>
    <t>035:47:00.45 N</t>
  </si>
  <si>
    <t>090:44:45.90 W</t>
  </si>
  <si>
    <t>035:46:59.91 N</t>
  </si>
  <si>
    <t>090:44:47.75 W</t>
  </si>
  <si>
    <t>035:46:59.37 N</t>
  </si>
  <si>
    <t>090:44:49.61 W</t>
  </si>
  <si>
    <t>035:46:58.98 N</t>
  </si>
  <si>
    <t>090:44:51.46 W</t>
  </si>
  <si>
    <t>035:46:58.52 N</t>
  </si>
  <si>
    <t>090:44:53.39 W</t>
  </si>
  <si>
    <t>035:46:57.98 N</t>
  </si>
  <si>
    <t>090:44:55.25 W</t>
  </si>
  <si>
    <t>035:46:57.44 N</t>
  </si>
  <si>
    <t>090:44:57.18 W</t>
  </si>
  <si>
    <t>035:46:56.89 N</t>
  </si>
  <si>
    <t>090:44:59.03 W</t>
  </si>
  <si>
    <t>035:46:56.20 N</t>
  </si>
  <si>
    <t>090:45:00.89 W</t>
  </si>
  <si>
    <t>035:46:55.43 N</t>
  </si>
  <si>
    <t>090:45:02.74 W</t>
  </si>
  <si>
    <t>035:46:54.65 N</t>
  </si>
  <si>
    <t>090:45:04.52 W</t>
  </si>
  <si>
    <t>035:46:53.88 N</t>
  </si>
  <si>
    <t>090:45:06.29 W</t>
  </si>
  <si>
    <t>035:46:53.03 N</t>
  </si>
  <si>
    <t>090:45:08.07 W</t>
  </si>
  <si>
    <t>035:46:52.11 N</t>
  </si>
  <si>
    <t>090:45:09.77 W</t>
  </si>
  <si>
    <t>035:46:51.18 N</t>
  </si>
  <si>
    <t>090:45:11.39 W</t>
  </si>
  <si>
    <t>035:46:50.25 N</t>
  </si>
  <si>
    <t>090:45:13.09 W</t>
  </si>
  <si>
    <t>035:46:49.32 N</t>
  </si>
  <si>
    <t>090:45:14.79 W</t>
  </si>
  <si>
    <t>035:46:48.32 N</t>
  </si>
  <si>
    <t>090:45:16.49 W</t>
  </si>
  <si>
    <t>035:46:47.39 N</t>
  </si>
  <si>
    <t>090:45:18.19 W</t>
  </si>
  <si>
    <t>035:46:46.47 N</t>
  </si>
  <si>
    <t>090:45:19.89 W</t>
  </si>
  <si>
    <t>035:46:45.46 N</t>
  </si>
  <si>
    <t>090:45:21.59 W</t>
  </si>
  <si>
    <t>035:46:44.46 N</t>
  </si>
  <si>
    <t>090:45:23.44 W</t>
  </si>
  <si>
    <t>035:46:43.45 N</t>
  </si>
  <si>
    <t>090:45:25.22 W</t>
  </si>
  <si>
    <t>035:46:42.37 N</t>
  </si>
  <si>
    <t>090:45:27.00 W</t>
  </si>
  <si>
    <t>035:46:41.37 N</t>
  </si>
  <si>
    <t>090:45:28.77 W</t>
  </si>
  <si>
    <t>035:46:40.29 N</t>
  </si>
  <si>
    <t>090:45:30.55 W</t>
  </si>
  <si>
    <t>035:46:39.28 N</t>
  </si>
  <si>
    <t>090:45:32.33 W</t>
  </si>
  <si>
    <t>035:46:37.20 N</t>
  </si>
  <si>
    <t>090:45:35.96 W</t>
  </si>
  <si>
    <t>035:46:36.11 N</t>
  </si>
  <si>
    <t>090:45:37.81 W</t>
  </si>
  <si>
    <t>035:46:35.19 N</t>
  </si>
  <si>
    <t>090:45:39.59 W</t>
  </si>
  <si>
    <t>035:46:34.18 N</t>
  </si>
  <si>
    <t>090:45:41.52 W</t>
  </si>
  <si>
    <t>035:46:33.26 N</t>
  </si>
  <si>
    <t>090:45:43.37 W</t>
  </si>
  <si>
    <t>035:46:32.25 N</t>
  </si>
  <si>
    <t>090:45:45.23 W</t>
  </si>
  <si>
    <t>035:46:31.25 N</t>
  </si>
  <si>
    <t>090:45:47.08 W</t>
  </si>
  <si>
    <t>035:46:30.24 N</t>
  </si>
  <si>
    <t>090:45:48.86 W</t>
  </si>
  <si>
    <t>035:46:29.24 N</t>
  </si>
  <si>
    <t>090:45:50.71 W</t>
  </si>
  <si>
    <t>035:46:28.24 N</t>
  </si>
  <si>
    <t>090:45:52.56 W</t>
  </si>
  <si>
    <t>035:46:27.23 N</t>
  </si>
  <si>
    <t>090:45:54.34 W</t>
  </si>
  <si>
    <t>035:46:26.23 N</t>
  </si>
  <si>
    <t>090:45:56.20 W</t>
  </si>
  <si>
    <t>035:46:25.22 N</t>
  </si>
  <si>
    <t>090:45:58.05 W</t>
  </si>
  <si>
    <t>035:46:24.14 N</t>
  </si>
  <si>
    <t>090:45:59.90 W</t>
  </si>
  <si>
    <t>035:46:23.06 N</t>
  </si>
  <si>
    <t>090:46:01.76 W</t>
  </si>
  <si>
    <t>035:46:21.98 N</t>
  </si>
  <si>
    <t>090:46:03.69 W</t>
  </si>
  <si>
    <t>035:46:20.90 N</t>
  </si>
  <si>
    <t>090:46:05.62 W</t>
  </si>
  <si>
    <t>035:46:19.89 N</t>
  </si>
  <si>
    <t>090:46:07.47 W</t>
  </si>
  <si>
    <t>035:46:18.81 N</t>
  </si>
  <si>
    <t>090:46:09.40 W</t>
  </si>
  <si>
    <t>035:46:15.49 N</t>
  </si>
  <si>
    <t>090:46:15.04 W</t>
  </si>
  <si>
    <t>035:46:13.25 N</t>
  </si>
  <si>
    <t>090:46:18.83 W</t>
  </si>
  <si>
    <t>035:46:10.93 N</t>
  </si>
  <si>
    <t>090:46:22.54 W</t>
  </si>
  <si>
    <t>035:46:09.77 N</t>
  </si>
  <si>
    <t>090:46:24.47 W</t>
  </si>
  <si>
    <t>035:46:08.61 N</t>
  </si>
  <si>
    <t>090:46:26.32 W</t>
  </si>
  <si>
    <t>035:46:06.45 N</t>
  </si>
  <si>
    <t>090:46:30.18 W</t>
  </si>
  <si>
    <t>035:46:05.29 N</t>
  </si>
  <si>
    <t>090:46:32.12 W</t>
  </si>
  <si>
    <t>035:46:04.29 N</t>
  </si>
  <si>
    <t>090:46:34.12 W</t>
  </si>
  <si>
    <t>035:46:03.21 N</t>
  </si>
  <si>
    <t>090:46:36.05 W</t>
  </si>
  <si>
    <t>035:46:02.20 N</t>
  </si>
  <si>
    <t>090:46:38.06 W</t>
  </si>
  <si>
    <t>035:46:01.20 N</t>
  </si>
  <si>
    <t>090:46:40.07 W</t>
  </si>
  <si>
    <t>035:46:00.12 N</t>
  </si>
  <si>
    <t>090:46:42.08 W</t>
  </si>
  <si>
    <t>035:45:59.11 N</t>
  </si>
  <si>
    <t>090:46:44.09 W</t>
  </si>
  <si>
    <t>035:45:58.19 N</t>
  </si>
  <si>
    <t>090:46:46.02 W</t>
  </si>
  <si>
    <t>035:45:57.18 N</t>
  </si>
  <si>
    <t>090:46:48.03 W</t>
  </si>
  <si>
    <t>035:45:56.26 N</t>
  </si>
  <si>
    <t>090:46:49.96 W</t>
  </si>
  <si>
    <t>035:45:55.25 N</t>
  </si>
  <si>
    <t>090:46:51.97 W</t>
  </si>
  <si>
    <t>035:45:54.25 N</t>
  </si>
  <si>
    <t>090:46:53.82 W</t>
  </si>
  <si>
    <t>035:45:53.24 N</t>
  </si>
  <si>
    <t>090:46:55.83 W</t>
  </si>
  <si>
    <t>035:45:52.24 N</t>
  </si>
  <si>
    <t>090:46:57.68 W</t>
  </si>
  <si>
    <t>035:45:51.23 N</t>
  </si>
  <si>
    <t>090:46:59.62 W</t>
  </si>
  <si>
    <t>035:45:50.23 N</t>
  </si>
  <si>
    <t>090:47:01.55 W</t>
  </si>
  <si>
    <t>035:45:49.23 N</t>
  </si>
  <si>
    <t>090:47:03.48 W</t>
  </si>
  <si>
    <t>035:45:48.22 N</t>
  </si>
  <si>
    <t>090:47:05.41 W</t>
  </si>
  <si>
    <t>035:45:47.22 N</t>
  </si>
  <si>
    <t>090:47:07.34 W</t>
  </si>
  <si>
    <t>035:45:46.21 N</t>
  </si>
  <si>
    <t>090:47:09.27 W</t>
  </si>
  <si>
    <t>035:45:45.29 N</t>
  </si>
  <si>
    <t>090:47:11.20 W</t>
  </si>
  <si>
    <t>035:45:44.28 N</t>
  </si>
  <si>
    <t>090:47:13.21 W</t>
  </si>
  <si>
    <t>035:45:43.28 N</t>
  </si>
  <si>
    <t>090:47:15.14 W</t>
  </si>
  <si>
    <t>035:45:42.43 N</t>
  </si>
  <si>
    <t>090:47:17.07 W</t>
  </si>
  <si>
    <t>035:45:41.50 N</t>
  </si>
  <si>
    <t>090:47:19.08 W</t>
  </si>
  <si>
    <t>035:45:40.57 N</t>
  </si>
  <si>
    <t>090:47:21.09 W</t>
  </si>
  <si>
    <t>035:45:39.57 N</t>
  </si>
  <si>
    <t>090:47:23.02 W</t>
  </si>
  <si>
    <t>035:45:38.64 N</t>
  </si>
  <si>
    <t>090:47:24.95 W</t>
  </si>
  <si>
    <t>035:45:36.79 N</t>
  </si>
  <si>
    <t>090:47:28.81 W</t>
  </si>
  <si>
    <t>035:45:35.94 N</t>
  </si>
  <si>
    <t>090:47:30.67 W</t>
  </si>
  <si>
    <t>035:45:35.01 N</t>
  </si>
  <si>
    <t>090:47:32.60 W</t>
  </si>
  <si>
    <t>035:45:34.16 N</t>
  </si>
  <si>
    <t>090:47:34.45 W</t>
  </si>
  <si>
    <t>035:45:33.24 N</t>
  </si>
  <si>
    <t>090:47:36.39 W</t>
  </si>
  <si>
    <t>035:45:32.39 N</t>
  </si>
  <si>
    <t>090:47:38.32 W</t>
  </si>
  <si>
    <t>035:45:31.38 N</t>
  </si>
  <si>
    <t>090:47:40.25 W</t>
  </si>
  <si>
    <t>035:45:28.68 N</t>
  </si>
  <si>
    <t>090:47:45.96 W</t>
  </si>
  <si>
    <t>035:45:26.98 N</t>
  </si>
  <si>
    <t>090:47:49.83 W</t>
  </si>
  <si>
    <t>035:45:26.05 N</t>
  </si>
  <si>
    <t>090:47:51.68 W</t>
  </si>
  <si>
    <t>035:45:25.05 N</t>
  </si>
  <si>
    <t>090:47:53.61 W</t>
  </si>
  <si>
    <t>035:45:24.20 N</t>
  </si>
  <si>
    <t>090:47:55.47 W</t>
  </si>
  <si>
    <t>035:45:23.27 N</t>
  </si>
  <si>
    <t>090:47:57.47 W</t>
  </si>
  <si>
    <t>035:45:22.42 N</t>
  </si>
  <si>
    <t>090:47:59.48 W</t>
  </si>
  <si>
    <t>035:45:21.65 N</t>
  </si>
  <si>
    <t>090:48:01.41 W</t>
  </si>
  <si>
    <t>035:45:20.80 N</t>
  </si>
  <si>
    <t>090:48:03.34 W</t>
  </si>
  <si>
    <t>035:45:20.03 N</t>
  </si>
  <si>
    <t>090:48:05.35 W</t>
  </si>
  <si>
    <t>035:45:19.25 N</t>
  </si>
  <si>
    <t>090:48:07.36 W</t>
  </si>
  <si>
    <t>035:45:18.48 N</t>
  </si>
  <si>
    <t>090:48:09.37 W</t>
  </si>
  <si>
    <t>035:45:17.79 N</t>
  </si>
  <si>
    <t>090:48:11.38 W</t>
  </si>
  <si>
    <t>035:45:17.01 N</t>
  </si>
  <si>
    <t>090:48:13.39 W</t>
  </si>
  <si>
    <t>035:45:16.24 N</t>
  </si>
  <si>
    <t>090:48:15.40 W</t>
  </si>
  <si>
    <t>035:45:15.55 N</t>
  </si>
  <si>
    <t>090:48:17.40 W</t>
  </si>
  <si>
    <t>035:45:14.93 N</t>
  </si>
  <si>
    <t>090:48:19.41 W</t>
  </si>
  <si>
    <t>035:45:14.23 N</t>
  </si>
  <si>
    <t>090:48:21.34 W</t>
  </si>
  <si>
    <t>035:45:13.61 N</t>
  </si>
  <si>
    <t>090:48:23.35 W</t>
  </si>
  <si>
    <t>035:45:12.84 N</t>
  </si>
  <si>
    <t>090:48:25.36 W</t>
  </si>
  <si>
    <t>035:45:12.22 N</t>
  </si>
  <si>
    <t>090:48:27.37 W</t>
  </si>
  <si>
    <t>035:45:11.61 N</t>
  </si>
  <si>
    <t>090:48:29.30 W</t>
  </si>
  <si>
    <t>035:45:10.91 N</t>
  </si>
  <si>
    <t>090:48:31.31 W</t>
  </si>
  <si>
    <t>035:45:10.22 N</t>
  </si>
  <si>
    <t>090:48:33.39 W</t>
  </si>
  <si>
    <t>035:45:09.60 N</t>
  </si>
  <si>
    <t>090:48:35.40 W</t>
  </si>
  <si>
    <t>035:45:08.90 N</t>
  </si>
  <si>
    <t>090:48:37.33 W</t>
  </si>
  <si>
    <t>035:45:08.21 N</t>
  </si>
  <si>
    <t>090:48:39.42 W</t>
  </si>
  <si>
    <t>035:45:07.59 N</t>
  </si>
  <si>
    <t>090:48:41.43 W</t>
  </si>
  <si>
    <t>035:45:06.97 N</t>
  </si>
  <si>
    <t>090:48:43.44 W</t>
  </si>
  <si>
    <t>035:45:06.28 N</t>
  </si>
  <si>
    <t>090:48:45.44 W</t>
  </si>
  <si>
    <t>035:45:05.74 N</t>
  </si>
  <si>
    <t>090:48:47.53 W</t>
  </si>
  <si>
    <t>035:45:05.04 N</t>
  </si>
  <si>
    <t>090:48:49.69 W</t>
  </si>
  <si>
    <t>035:45:04.42 N</t>
  </si>
  <si>
    <t>090:48:51.78 W</t>
  </si>
  <si>
    <t>035:45:03.88 N</t>
  </si>
  <si>
    <t>090:48:53.79 W</t>
  </si>
  <si>
    <t>035:45:03.19 N</t>
  </si>
  <si>
    <t>090:48:55.87 W</t>
  </si>
  <si>
    <t>035:45:02.57 N</t>
  </si>
  <si>
    <t>090:48:57.88 W</t>
  </si>
  <si>
    <t>035:45:01.87 N</t>
  </si>
  <si>
    <t>090:48:59.97 W</t>
  </si>
  <si>
    <t>035:45:01.25 N</t>
  </si>
  <si>
    <t>090:49:02.05 W</t>
  </si>
  <si>
    <t>035:45:00.56 N</t>
  </si>
  <si>
    <t>090:49:04.06 W</t>
  </si>
  <si>
    <t>035:44:59.94 N</t>
  </si>
  <si>
    <t>090:49:06.15 W</t>
  </si>
  <si>
    <t>035:44:59.25 N</t>
  </si>
  <si>
    <t>090:49:08.16 W</t>
  </si>
  <si>
    <t>035:44:58.63 N</t>
  </si>
  <si>
    <t>090:49:10.16 W</t>
  </si>
  <si>
    <t>035:44:57.93 N</t>
  </si>
  <si>
    <t>090:49:12.25 W</t>
  </si>
  <si>
    <t>035:44:57.24 N</t>
  </si>
  <si>
    <t>090:49:14.34 W</t>
  </si>
  <si>
    <t>035:44:56.62 N</t>
  </si>
  <si>
    <t>090:49:16.42 W</t>
  </si>
  <si>
    <t>035:44:56.00 N</t>
  </si>
  <si>
    <t>090:49:18.51 W</t>
  </si>
  <si>
    <t>035:44:55.38 N</t>
  </si>
  <si>
    <t>090:49:20.67 W</t>
  </si>
  <si>
    <t>035:44:54.69 N</t>
  </si>
  <si>
    <t>090:49:22.83 W</t>
  </si>
  <si>
    <t>035:44:54.15 N</t>
  </si>
  <si>
    <t>090:49:24.92 W</t>
  </si>
  <si>
    <t>035:44:53.53 N</t>
  </si>
  <si>
    <t>090:49:27.08 W</t>
  </si>
  <si>
    <t>035:44:52.91 N</t>
  </si>
  <si>
    <t>090:49:29.24 W</t>
  </si>
  <si>
    <t>035:44:52.37 N</t>
  </si>
  <si>
    <t>090:49:31.41 W</t>
  </si>
  <si>
    <t>035:44:51.75 N</t>
  </si>
  <si>
    <t>090:49:33.57 W</t>
  </si>
  <si>
    <t>035:44:51.21 N</t>
  </si>
  <si>
    <t>090:49:35.73 W</t>
  </si>
  <si>
    <t>035:44:50.67 N</t>
  </si>
  <si>
    <t>090:49:37.90 W</t>
  </si>
  <si>
    <t>035:44:50.21 N</t>
  </si>
  <si>
    <t>090:49:39.98 W</t>
  </si>
  <si>
    <t>035:44:49.67 N</t>
  </si>
  <si>
    <t>090:49:42.14 W</t>
  </si>
  <si>
    <t>035:44:49.20 N</t>
  </si>
  <si>
    <t>090:49:44.15 W</t>
  </si>
  <si>
    <t>035:44:48.66 N</t>
  </si>
  <si>
    <t>090:49:46.32 W</t>
  </si>
  <si>
    <t>035:44:48.20 N</t>
  </si>
  <si>
    <t>090:49:48.40 W</t>
  </si>
  <si>
    <t>035:44:47.66 N</t>
  </si>
  <si>
    <t>090:49:50.56 W</t>
  </si>
  <si>
    <t>035:44:47.04 N</t>
  </si>
  <si>
    <t>090:49:52.50 W</t>
  </si>
  <si>
    <t>035:44:46.66 N</t>
  </si>
  <si>
    <t>090:49:54.66 W</t>
  </si>
  <si>
    <t>035:44:46.11 N</t>
  </si>
  <si>
    <t>090:49:56.74 W</t>
  </si>
  <si>
    <t>035:44:45.73 N</t>
  </si>
  <si>
    <t>090:49:58.83 W</t>
  </si>
  <si>
    <t>035:44:45.19 N</t>
  </si>
  <si>
    <t>090:50:00.84 W</t>
  </si>
  <si>
    <t>035:44:44.65 N</t>
  </si>
  <si>
    <t>090:50:02.92 W</t>
  </si>
  <si>
    <t>035:44:44.11 N</t>
  </si>
  <si>
    <t>090:50:05.01 W</t>
  </si>
  <si>
    <t>035:44:43.57 N</t>
  </si>
  <si>
    <t>090:50:07.10 W</t>
  </si>
  <si>
    <t>035:44:42.95 N</t>
  </si>
  <si>
    <t>090:50:09.18 W</t>
  </si>
  <si>
    <t>035:44:42.48 N</t>
  </si>
  <si>
    <t>090:50:11.34 W</t>
  </si>
  <si>
    <t>035:44:41.87 N</t>
  </si>
  <si>
    <t>090:50:13.43 W</t>
  </si>
  <si>
    <t>035:44:41.32 N</t>
  </si>
  <si>
    <t>090:50:15.52 W</t>
  </si>
  <si>
    <t>035:44:40.78 N</t>
  </si>
  <si>
    <t>090:50:17.60 W</t>
  </si>
  <si>
    <t>035:44:40.24 N</t>
  </si>
  <si>
    <t>090:50:19.84 W</t>
  </si>
  <si>
    <t>035:44:39.63 N</t>
  </si>
  <si>
    <t>090:50:22.00 W</t>
  </si>
  <si>
    <t>035:44:39.24 N</t>
  </si>
  <si>
    <t>090:50:24.17 W</t>
  </si>
  <si>
    <t>035:44:38.78 N</t>
  </si>
  <si>
    <t>090:50:26.33 W</t>
  </si>
  <si>
    <t>035:44:38.24 N</t>
  </si>
  <si>
    <t>090:50:28.65 W</t>
  </si>
  <si>
    <t>035:44:37.77 N</t>
  </si>
  <si>
    <t>090:50:30.81 W</t>
  </si>
  <si>
    <t>035:44:37.39 N</t>
  </si>
  <si>
    <t>090:50:32.97 W</t>
  </si>
  <si>
    <t>035:44:36.92 N</t>
  </si>
  <si>
    <t>090:50:35.21 W</t>
  </si>
  <si>
    <t>035:44:36.54 N</t>
  </si>
  <si>
    <t>090:50:37.38 W</t>
  </si>
  <si>
    <t>035:44:36.15 N</t>
  </si>
  <si>
    <t>090:50:39.46 W</t>
  </si>
  <si>
    <t>035:44:35.76 N</t>
  </si>
  <si>
    <t>090:50:41.63 W</t>
  </si>
  <si>
    <t>035:44:35.45 N</t>
  </si>
  <si>
    <t>090:50:43.71 W</t>
  </si>
  <si>
    <t>035:44:35.07 N</t>
  </si>
  <si>
    <t>090:50:45.95 W</t>
  </si>
  <si>
    <t>035:44:34.68 N</t>
  </si>
  <si>
    <t>090:50:48.04 W</t>
  </si>
  <si>
    <t>035:44:34.22 N</t>
  </si>
  <si>
    <t>090:50:50.12 W</t>
  </si>
  <si>
    <t>035:44:33.75 N</t>
  </si>
  <si>
    <t>090:50:52.13 W</t>
  </si>
  <si>
    <t>035:44:33.21 N</t>
  </si>
  <si>
    <t>090:50:54.22 W</t>
  </si>
  <si>
    <t>035:44:27.73 N</t>
  </si>
  <si>
    <t>090:51:10.44 W</t>
  </si>
  <si>
    <t>035:44:26.11 N</t>
  </si>
  <si>
    <t>090:51:14.30 W</t>
  </si>
  <si>
    <t>035:44:24.48 N</t>
  </si>
  <si>
    <t>090:51:18.47 W</t>
  </si>
  <si>
    <t>035:44:23.71 N</t>
  </si>
  <si>
    <t>090:51:20.56 W</t>
  </si>
  <si>
    <t>035:44:21.40 N</t>
  </si>
  <si>
    <t>090:51:26.89 W</t>
  </si>
  <si>
    <t>035:44:20.62 N</t>
  </si>
  <si>
    <t>090:51:29.06 W</t>
  </si>
  <si>
    <t>035:44:19.77 N</t>
  </si>
  <si>
    <t>090:51:31.14 W</t>
  </si>
  <si>
    <t>035:44:18.92 N</t>
  </si>
  <si>
    <t>090:51:33.23 W</t>
  </si>
  <si>
    <t>035:44:18.00 N</t>
  </si>
  <si>
    <t>090:51:35.23 W</t>
  </si>
  <si>
    <t>035:44:17.07 N</t>
  </si>
  <si>
    <t>090:51:37.32 W</t>
  </si>
  <si>
    <t>035:44:16.14 N</t>
  </si>
  <si>
    <t>090:51:39.33 W</t>
  </si>
  <si>
    <t>035:44:15.22 N</t>
  </si>
  <si>
    <t>090:51:41.34 W</t>
  </si>
  <si>
    <t>035:44:14.21 N</t>
  </si>
  <si>
    <t>090:51:43.35 W</t>
  </si>
  <si>
    <t>035:44:13.21 N</t>
  </si>
  <si>
    <t>090:51:45.28 W</t>
  </si>
  <si>
    <t>035:44:12.20 N</t>
  </si>
  <si>
    <t>090:51:47.36 W</t>
  </si>
  <si>
    <t>035:44:11.28 N</t>
  </si>
  <si>
    <t>090:51:49.29 W</t>
  </si>
  <si>
    <t>035:44:10.27 N</t>
  </si>
  <si>
    <t>090:51:51.30 W</t>
  </si>
  <si>
    <t>035:44:09.34 N</t>
  </si>
  <si>
    <t>090:51:53.31 W</t>
  </si>
  <si>
    <t>035:44:08.26 N</t>
  </si>
  <si>
    <t>090:51:55.24 W</t>
  </si>
  <si>
    <t>035:43:36.05 N</t>
  </si>
  <si>
    <t>090:52:45.30 W</t>
  </si>
  <si>
    <t>035:43:34.97 N</t>
  </si>
  <si>
    <t>090:52:47.08 W</t>
  </si>
  <si>
    <t>035:43:33.89 N</t>
  </si>
  <si>
    <t>090:52:48.93 W</t>
  </si>
  <si>
    <t>035:43:32.81 N</t>
  </si>
  <si>
    <t>090:52:50.78 W</t>
  </si>
  <si>
    <t>035:43:31.80 N</t>
  </si>
  <si>
    <t>090:52:52.71 W</t>
  </si>
  <si>
    <t>035:43:30.80 N</t>
  </si>
  <si>
    <t>090:52:54.65 W</t>
  </si>
  <si>
    <t>035:43:29.87 N</t>
  </si>
  <si>
    <t>090:52:56.50 W</t>
  </si>
  <si>
    <t>035:43:28.87 N</t>
  </si>
  <si>
    <t>090:52:58.35 W</t>
  </si>
  <si>
    <t>035:43:26.94 N</t>
  </si>
  <si>
    <t>090:53:02.06 W</t>
  </si>
  <si>
    <t>035:43:25.93 N</t>
  </si>
  <si>
    <t>090:53:03.92 W</t>
  </si>
  <si>
    <t>035:43:24.08 N</t>
  </si>
  <si>
    <t>090:53:07.62 W</t>
  </si>
  <si>
    <t>035:43:22.15 N</t>
  </si>
  <si>
    <t>090:53:11.25 W</t>
  </si>
  <si>
    <t>035:43:21.14 N</t>
  </si>
  <si>
    <t>090:53:13.18 W</t>
  </si>
  <si>
    <t>035:43:20.14 N</t>
  </si>
  <si>
    <t>090:53:15.04 W</t>
  </si>
  <si>
    <t>035:43:19.29 N</t>
  </si>
  <si>
    <t>090:53:16.82 W</t>
  </si>
  <si>
    <t>035:43:18.36 N</t>
  </si>
  <si>
    <t>090:53:18.67 W</t>
  </si>
  <si>
    <t>035:43:17.36 N</t>
  </si>
  <si>
    <t>090:53:20.52 W</t>
  </si>
  <si>
    <t>035:43:16.51 N</t>
  </si>
  <si>
    <t>090:53:22.45 W</t>
  </si>
  <si>
    <t>035:43:15.58 N</t>
  </si>
  <si>
    <t>090:53:24.31 W</t>
  </si>
  <si>
    <t>035:43:14.65 N</t>
  </si>
  <si>
    <t>090:53:26.09 W</t>
  </si>
  <si>
    <t>035:43:13.73 N</t>
  </si>
  <si>
    <t>090:53:27.94 W</t>
  </si>
  <si>
    <t>035:43:12.88 N</t>
  </si>
  <si>
    <t>090:53:29.72 W</t>
  </si>
  <si>
    <t>035:43:11.95 N</t>
  </si>
  <si>
    <t>090:53:31.49 W</t>
  </si>
  <si>
    <t>035:43:11.10 N</t>
  </si>
  <si>
    <t>090:53:33.27 W</t>
  </si>
  <si>
    <t>035:43:10.17 N</t>
  </si>
  <si>
    <t>090:53:35.05 W</t>
  </si>
  <si>
    <t>035:43:09.32 N</t>
  </si>
  <si>
    <t>090:53:36.75 W</t>
  </si>
  <si>
    <t>035:43:08.47 N</t>
  </si>
  <si>
    <t>090:53:38.52 W</t>
  </si>
  <si>
    <t>035:43:07.55 N</t>
  </si>
  <si>
    <t>090:53:40.30 W</t>
  </si>
  <si>
    <t>035:43:06.77 N</t>
  </si>
  <si>
    <t>090:53:42.00 W</t>
  </si>
  <si>
    <t>035:43:05.92 N</t>
  </si>
  <si>
    <t>090:53:43.70 W</t>
  </si>
  <si>
    <t>035:43:01.52 N</t>
  </si>
  <si>
    <t>090:53:52.50 W</t>
  </si>
  <si>
    <t>035:43:00.67 N</t>
  </si>
  <si>
    <t>090:53:54.28 W</t>
  </si>
  <si>
    <t>035:42:59.67 N</t>
  </si>
  <si>
    <t>090:53:55.98 W</t>
  </si>
  <si>
    <t>035:42:58.59 N</t>
  </si>
  <si>
    <t>090:53:57.76 W</t>
  </si>
  <si>
    <t>035:42:48.85 N</t>
  </si>
  <si>
    <t>090:54:11.20 W</t>
  </si>
  <si>
    <t>035:42:47.85 N</t>
  </si>
  <si>
    <t>090:54:12.74 W</t>
  </si>
  <si>
    <t>035:42:46.84 N</t>
  </si>
  <si>
    <t>090:54:14.52 W</t>
  </si>
  <si>
    <t>035:42:45.76 N</t>
  </si>
  <si>
    <t>090:54:16.14 W</t>
  </si>
  <si>
    <t>035:42:44.84 N</t>
  </si>
  <si>
    <t>090:54:18.00 W</t>
  </si>
  <si>
    <t>035:42:43.99 N</t>
  </si>
  <si>
    <t>090:54:19.77 W</t>
  </si>
  <si>
    <t>035:42:43.21 N</t>
  </si>
  <si>
    <t>090:54:21.63 W</t>
  </si>
  <si>
    <t>035:42:42.36 N</t>
  </si>
  <si>
    <t>090:54:23.48 W</t>
  </si>
  <si>
    <t>035:42:41.59 N</t>
  </si>
  <si>
    <t>090:54:25.26 W</t>
  </si>
  <si>
    <t>035:42:39.51 N</t>
  </si>
  <si>
    <t>090:54:30.90 W</t>
  </si>
  <si>
    <t>035:42:38.19 N</t>
  </si>
  <si>
    <t>090:54:34.53 W</t>
  </si>
  <si>
    <t>035:42:37.50 N</t>
  </si>
  <si>
    <t>090:54:36.46 W</t>
  </si>
  <si>
    <t>035:42:36.96 N</t>
  </si>
  <si>
    <t>090:54:38.31 W</t>
  </si>
  <si>
    <t>035:42:36.26 N</t>
  </si>
  <si>
    <t>090:54:40.24 W</t>
  </si>
  <si>
    <t>035:42:35.64 N</t>
  </si>
  <si>
    <t>090:54:42.17 W</t>
  </si>
  <si>
    <t>035:42:35.26 N</t>
  </si>
  <si>
    <t>090:54:44.34 W</t>
  </si>
  <si>
    <t>035:42:34.79 N</t>
  </si>
  <si>
    <t>090:54:46.27 W</t>
  </si>
  <si>
    <t>035:42:34.33 N</t>
  </si>
  <si>
    <t>090:54:48.20 W</t>
  </si>
  <si>
    <t>035:42:33.87 N</t>
  </si>
  <si>
    <t>090:54:50.21 W</t>
  </si>
  <si>
    <t>035:42:33.40 N</t>
  </si>
  <si>
    <t>090:54:52.22 W</t>
  </si>
  <si>
    <t>035:42:33.09 N</t>
  </si>
  <si>
    <t>090:54:54.22 W</t>
  </si>
  <si>
    <t>035:42:32.78 N</t>
  </si>
  <si>
    <t>090:54:56.23 W</t>
  </si>
  <si>
    <t>035:42:32.48 N</t>
  </si>
  <si>
    <t>090:54:58.24 W</t>
  </si>
  <si>
    <t>035:42:32.24 N</t>
  </si>
  <si>
    <t>090:55:00.33 W</t>
  </si>
  <si>
    <t>035:42:32.01 N</t>
  </si>
  <si>
    <t>090:55:02.41 W</t>
  </si>
  <si>
    <t>035:42:31.78 N</t>
  </si>
  <si>
    <t>090:55:04.27 W</t>
  </si>
  <si>
    <t>035:42:31.55 N</t>
  </si>
  <si>
    <t>090:55:06.20 W</t>
  </si>
  <si>
    <t>035:42:31.39 N</t>
  </si>
  <si>
    <t>090:55:08.21 W</t>
  </si>
  <si>
    <t>035:42:31.32 N</t>
  </si>
  <si>
    <t>090:55:10.06 W</t>
  </si>
  <si>
    <t>035:42:31.16 N</t>
  </si>
  <si>
    <t>090:55:11.91 W</t>
  </si>
  <si>
    <t>035:42:31.01 N</t>
  </si>
  <si>
    <t>090:55:13.77 W</t>
  </si>
  <si>
    <t>035:42:30.93 N</t>
  </si>
  <si>
    <t>090:55:15.62 W</t>
  </si>
  <si>
    <t>035:42:30.85 N</t>
  </si>
  <si>
    <t>090:55:17.40 W</t>
  </si>
  <si>
    <t>035:42:30.78 N</t>
  </si>
  <si>
    <t>090:55:19.25 W</t>
  </si>
  <si>
    <t>035:42:30.70 N</t>
  </si>
  <si>
    <t>090:55:21.03 W</t>
  </si>
  <si>
    <t>090:55:22.81 W</t>
  </si>
  <si>
    <t>035:42:30.62 N</t>
  </si>
  <si>
    <t>090:55:24.58 W</t>
  </si>
  <si>
    <t>035:42:30.54 N</t>
  </si>
  <si>
    <t>090:55:26.36 W</t>
  </si>
  <si>
    <t>090:55:28.06 W</t>
  </si>
  <si>
    <t>035:42:30.47 N</t>
  </si>
  <si>
    <t>090:55:29.91 W</t>
  </si>
  <si>
    <t>090:55:37.02 W</t>
  </si>
  <si>
    <t>090:55:38.95 W</t>
  </si>
  <si>
    <t>035:42:37.73 N</t>
  </si>
  <si>
    <t>090:56:20.59 W</t>
  </si>
  <si>
    <t>035:42:37.57 N</t>
  </si>
  <si>
    <t>090:56:22.21 W</t>
  </si>
  <si>
    <t>035:42:37.42 N</t>
  </si>
  <si>
    <t>090:56:23.68 W</t>
  </si>
  <si>
    <t>035:42:37.19 N</t>
  </si>
  <si>
    <t>090:56:25.15 W</t>
  </si>
  <si>
    <t>035:42:36.88 N</t>
  </si>
  <si>
    <t>090:56:26.61 W</t>
  </si>
  <si>
    <t>035:42:36.57 N</t>
  </si>
  <si>
    <t>090:56:28.08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</si>
</sst>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976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"01/04/2021 15:23:57.648"</f>
        <v>01/04/2021 15:23:57.648</v>
      </c>
      <c r="C2" t="str">
        <f>"FFD1D3C0"</f>
        <v>FFD1D3C0</v>
      </c>
      <c r="D2" t="s">
        <v>113</v>
      </c>
      <c r="E2">
        <v>5</v>
      </c>
      <c r="H2">
        <v>169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1</v>
      </c>
      <c r="O2">
        <v>0</v>
      </c>
      <c r="P2">
        <v>1</v>
      </c>
      <c r="Q2">
        <v>0</v>
      </c>
      <c r="S2" t="str">
        <f>"15:23:59.000"</f>
        <v>15:23:59.000</v>
      </c>
      <c r="T2" t="str">
        <f>"15:23:59.000"</f>
        <v>15:23:59.000</v>
      </c>
      <c r="U2" t="str">
        <f t="shared" ref="U2:U65" si="0">"A3817C"</f>
        <v>A3817C</v>
      </c>
      <c r="V2">
        <v>0</v>
      </c>
      <c r="W2">
        <v>0</v>
      </c>
      <c r="X2">
        <v>1</v>
      </c>
      <c r="Z2">
        <v>1</v>
      </c>
      <c r="AA2">
        <v>8</v>
      </c>
      <c r="AB2">
        <v>0</v>
      </c>
      <c r="AC2">
        <v>0</v>
      </c>
      <c r="AE2">
        <v>0</v>
      </c>
      <c r="AF2">
        <v>0</v>
      </c>
      <c r="AH2">
        <v>0</v>
      </c>
      <c r="AI2" t="s">
        <v>116</v>
      </c>
      <c r="AJ2">
        <v>35.824485000000003</v>
      </c>
      <c r="AK2" t="s">
        <v>117</v>
      </c>
      <c r="AL2">
        <v>-90.666045999999994</v>
      </c>
      <c r="AM2">
        <v>25</v>
      </c>
      <c r="AN2">
        <v>800</v>
      </c>
      <c r="AO2" t="s">
        <v>118</v>
      </c>
      <c r="AP2">
        <v>-103</v>
      </c>
      <c r="AQ2">
        <v>-52</v>
      </c>
      <c r="AR2">
        <v>640</v>
      </c>
      <c r="AZ2">
        <v>1200</v>
      </c>
      <c r="BA2">
        <v>0</v>
      </c>
      <c r="BH2">
        <v>875</v>
      </c>
      <c r="BI2">
        <v>0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"15:23:59.714"</f>
        <v>15:23:59.714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 t="s">
        <v>119</v>
      </c>
      <c r="CQ2">
        <v>511</v>
      </c>
      <c r="CR2">
        <v>0</v>
      </c>
      <c r="CW2">
        <v>6936336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1</v>
      </c>
      <c r="DH2">
        <v>0</v>
      </c>
      <c r="DI2">
        <v>1</v>
      </c>
    </row>
    <row r="3" spans="1:113" x14ac:dyDescent="0.3">
      <c r="A3" t="str">
        <f>"01/04/2021 15:24:03.499"</f>
        <v>01/04/2021 15:24:03.499</v>
      </c>
      <c r="C3" t="str">
        <f>"FFD1D3C0"</f>
        <v>FFD1D3C0</v>
      </c>
      <c r="D3" t="s">
        <v>113</v>
      </c>
      <c r="E3">
        <v>5</v>
      </c>
      <c r="H3">
        <v>169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1</v>
      </c>
      <c r="O3">
        <v>0</v>
      </c>
      <c r="P3">
        <v>1</v>
      </c>
      <c r="Q3">
        <v>0</v>
      </c>
      <c r="S3" t="str">
        <f>"15:24:05.000"</f>
        <v>15:24:05.000</v>
      </c>
      <c r="T3" t="str">
        <f>"15:24:05.000"</f>
        <v>15:24:05.000</v>
      </c>
      <c r="U3" t="str">
        <f t="shared" si="0"/>
        <v>A3817C</v>
      </c>
      <c r="V3">
        <v>0</v>
      </c>
      <c r="W3">
        <v>0</v>
      </c>
      <c r="X3">
        <v>1</v>
      </c>
      <c r="Z3">
        <v>1</v>
      </c>
      <c r="AA3">
        <v>8</v>
      </c>
      <c r="AB3">
        <v>0</v>
      </c>
      <c r="AC3">
        <v>0</v>
      </c>
      <c r="AE3">
        <v>0</v>
      </c>
      <c r="AF3">
        <v>0</v>
      </c>
      <c r="AH3">
        <v>0</v>
      </c>
      <c r="AI3" t="s">
        <v>120</v>
      </c>
      <c r="AJ3">
        <v>35.823025999999999</v>
      </c>
      <c r="AK3" t="s">
        <v>121</v>
      </c>
      <c r="AL3">
        <v>-90.669544000000002</v>
      </c>
      <c r="AM3">
        <v>25</v>
      </c>
      <c r="AN3">
        <v>800</v>
      </c>
      <c r="AO3" t="s">
        <v>118</v>
      </c>
      <c r="AP3">
        <v>-98</v>
      </c>
      <c r="AQ3">
        <v>-54</v>
      </c>
      <c r="AR3">
        <v>640</v>
      </c>
      <c r="AZ3">
        <v>1200</v>
      </c>
      <c r="BA3">
        <v>0</v>
      </c>
      <c r="BH3">
        <v>875</v>
      </c>
      <c r="BI3">
        <v>0</v>
      </c>
      <c r="BJ3">
        <v>0</v>
      </c>
      <c r="BK3">
        <v>0</v>
      </c>
      <c r="BL3">
        <v>0</v>
      </c>
      <c r="BO3">
        <v>0</v>
      </c>
      <c r="BP3">
        <v>0</v>
      </c>
      <c r="BW3" t="str">
        <f>"15:24:05.554"</f>
        <v>15:24:05.554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 t="s">
        <v>119</v>
      </c>
      <c r="CQ3">
        <v>511</v>
      </c>
      <c r="CR3">
        <v>0</v>
      </c>
      <c r="CW3">
        <v>6937337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1</v>
      </c>
      <c r="DG3">
        <v>1</v>
      </c>
      <c r="DH3">
        <v>0</v>
      </c>
      <c r="DI3">
        <v>1</v>
      </c>
    </row>
    <row r="4" spans="1:113" x14ac:dyDescent="0.3">
      <c r="A4" t="str">
        <f>"01/04/2021 15:24:04.908"</f>
        <v>01/04/2021 15:24:04.908</v>
      </c>
      <c r="C4" t="str">
        <f t="shared" ref="C4:C67" si="1">"FFDDD3C0"</f>
        <v>FFDDD3C0</v>
      </c>
      <c r="D4" t="s">
        <v>113</v>
      </c>
      <c r="E4">
        <v>5</v>
      </c>
      <c r="H4">
        <v>169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>"15:24:06.000"</f>
        <v>15:24:06.000</v>
      </c>
      <c r="T4" t="str">
        <f>"15:24:06.000"</f>
        <v>15:24:06.000</v>
      </c>
      <c r="U4" t="str">
        <f t="shared" si="0"/>
        <v>A3817C</v>
      </c>
      <c r="V4">
        <v>0</v>
      </c>
      <c r="W4">
        <v>0</v>
      </c>
      <c r="X4">
        <v>1</v>
      </c>
      <c r="Z4">
        <v>1</v>
      </c>
      <c r="AA4">
        <v>8</v>
      </c>
      <c r="AB4">
        <v>3</v>
      </c>
      <c r="AC4">
        <v>0</v>
      </c>
      <c r="AD4">
        <v>9</v>
      </c>
      <c r="AE4">
        <v>0</v>
      </c>
      <c r="AF4">
        <v>0</v>
      </c>
      <c r="AG4">
        <v>2</v>
      </c>
      <c r="AH4">
        <v>0</v>
      </c>
      <c r="AI4" t="s">
        <v>122</v>
      </c>
      <c r="AJ4">
        <v>35.822768000000003</v>
      </c>
      <c r="AK4" t="s">
        <v>123</v>
      </c>
      <c r="AL4">
        <v>-90.670102</v>
      </c>
      <c r="AM4">
        <v>25</v>
      </c>
      <c r="AN4">
        <v>800</v>
      </c>
      <c r="AO4" t="s">
        <v>118</v>
      </c>
      <c r="AP4">
        <v>-97</v>
      </c>
      <c r="AQ4">
        <v>-55</v>
      </c>
      <c r="AR4">
        <v>640</v>
      </c>
      <c r="AZ4">
        <v>1200</v>
      </c>
      <c r="BA4">
        <v>0</v>
      </c>
      <c r="BB4" t="str">
        <f t="shared" ref="BB4:BB67" si="2">"N325GC  "</f>
        <v xml:space="preserve">N325GC  </v>
      </c>
      <c r="BC4">
        <v>1</v>
      </c>
      <c r="BH4">
        <v>950</v>
      </c>
      <c r="BI4">
        <v>1</v>
      </c>
      <c r="BJ4">
        <v>1</v>
      </c>
      <c r="BK4">
        <v>0</v>
      </c>
      <c r="BL4">
        <v>0</v>
      </c>
      <c r="BO4">
        <v>0</v>
      </c>
      <c r="BP4">
        <v>0</v>
      </c>
      <c r="BW4" t="str">
        <f>"15:24:06.952"</f>
        <v>15:24:06.952</v>
      </c>
      <c r="CJ4">
        <v>0</v>
      </c>
      <c r="CK4">
        <v>2</v>
      </c>
      <c r="CL4">
        <v>0</v>
      </c>
      <c r="CM4">
        <v>2</v>
      </c>
      <c r="CN4">
        <v>0</v>
      </c>
      <c r="CO4">
        <v>0</v>
      </c>
      <c r="CP4" t="s">
        <v>119</v>
      </c>
      <c r="CQ4">
        <v>511</v>
      </c>
      <c r="CR4">
        <v>0</v>
      </c>
      <c r="CW4">
        <v>6937569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1</v>
      </c>
    </row>
    <row r="5" spans="1:113" x14ac:dyDescent="0.3">
      <c r="A5" t="str">
        <f>"01/04/2021 15:24:06.869"</f>
        <v>01/04/2021 15:24:06.869</v>
      </c>
      <c r="C5" t="str">
        <f t="shared" si="1"/>
        <v>FFDDD3C0</v>
      </c>
      <c r="D5" t="s">
        <v>113</v>
      </c>
      <c r="E5">
        <v>5</v>
      </c>
      <c r="H5">
        <v>169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>"15:24:08.000"</f>
        <v>15:24:08.000</v>
      </c>
      <c r="T5" t="str">
        <f>"15:24:08.000"</f>
        <v>15:24:08.000</v>
      </c>
      <c r="U5" t="str">
        <f t="shared" si="0"/>
        <v>A3817C</v>
      </c>
      <c r="V5">
        <v>0</v>
      </c>
      <c r="W5">
        <v>0</v>
      </c>
      <c r="X5">
        <v>1</v>
      </c>
      <c r="Z5">
        <v>1</v>
      </c>
      <c r="AA5">
        <v>8</v>
      </c>
      <c r="AB5">
        <v>3</v>
      </c>
      <c r="AC5">
        <v>0</v>
      </c>
      <c r="AD5">
        <v>9</v>
      </c>
      <c r="AE5">
        <v>0</v>
      </c>
      <c r="AF5">
        <v>0</v>
      </c>
      <c r="AG5">
        <v>2</v>
      </c>
      <c r="AH5">
        <v>0</v>
      </c>
      <c r="AI5" t="s">
        <v>124</v>
      </c>
      <c r="AJ5">
        <v>35.822253000000003</v>
      </c>
      <c r="AK5" t="s">
        <v>125</v>
      </c>
      <c r="AL5">
        <v>-90.671216999999999</v>
      </c>
      <c r="AM5">
        <v>25</v>
      </c>
      <c r="AN5">
        <v>900</v>
      </c>
      <c r="AO5" t="s">
        <v>118</v>
      </c>
      <c r="AP5">
        <v>-95</v>
      </c>
      <c r="AQ5">
        <v>-55</v>
      </c>
      <c r="AR5">
        <v>640</v>
      </c>
      <c r="AZ5">
        <v>1200</v>
      </c>
      <c r="BA5">
        <v>0</v>
      </c>
      <c r="BB5" t="str">
        <f t="shared" si="2"/>
        <v xml:space="preserve">N325GC  </v>
      </c>
      <c r="BC5">
        <v>1</v>
      </c>
      <c r="BH5">
        <v>950</v>
      </c>
      <c r="BI5">
        <v>1</v>
      </c>
      <c r="BJ5">
        <v>1</v>
      </c>
      <c r="BK5">
        <v>0</v>
      </c>
      <c r="BL5">
        <v>0</v>
      </c>
      <c r="BO5">
        <v>0</v>
      </c>
      <c r="BP5">
        <v>0</v>
      </c>
      <c r="BW5" t="str">
        <f>"15:24:08.921"</f>
        <v>15:24:08.921</v>
      </c>
      <c r="CJ5">
        <v>0</v>
      </c>
      <c r="CK5">
        <v>2</v>
      </c>
      <c r="CL5">
        <v>0</v>
      </c>
      <c r="CM5">
        <v>2</v>
      </c>
      <c r="CN5">
        <v>0</v>
      </c>
      <c r="CO5">
        <v>0</v>
      </c>
      <c r="CP5" t="s">
        <v>119</v>
      </c>
      <c r="CQ5">
        <v>511</v>
      </c>
      <c r="CR5">
        <v>0</v>
      </c>
      <c r="CW5">
        <v>6937895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1</v>
      </c>
    </row>
    <row r="6" spans="1:113" x14ac:dyDescent="0.3">
      <c r="A6" t="str">
        <f>"01/04/2021 15:24:07.423"</f>
        <v>01/04/2021 15:24:07.423</v>
      </c>
      <c r="C6" t="str">
        <f t="shared" si="1"/>
        <v>FFDDD3C0</v>
      </c>
      <c r="D6" t="s">
        <v>113</v>
      </c>
      <c r="E6">
        <v>5</v>
      </c>
      <c r="H6">
        <v>169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>"15:24:09.000"</f>
        <v>15:24:09.000</v>
      </c>
      <c r="T6" t="str">
        <f>"15:24:09.000"</f>
        <v>15:24:09.000</v>
      </c>
      <c r="U6" t="str">
        <f t="shared" si="0"/>
        <v>A3817C</v>
      </c>
      <c r="V6">
        <v>0</v>
      </c>
      <c r="W6">
        <v>0</v>
      </c>
      <c r="X6">
        <v>1</v>
      </c>
      <c r="Z6">
        <v>1</v>
      </c>
      <c r="AA6">
        <v>8</v>
      </c>
      <c r="AB6">
        <v>3</v>
      </c>
      <c r="AC6">
        <v>0</v>
      </c>
      <c r="AD6">
        <v>9</v>
      </c>
      <c r="AE6">
        <v>0</v>
      </c>
      <c r="AF6">
        <v>0</v>
      </c>
      <c r="AG6">
        <v>2</v>
      </c>
      <c r="AH6">
        <v>0</v>
      </c>
      <c r="AI6" t="s">
        <v>126</v>
      </c>
      <c r="AJ6">
        <v>35.821995999999999</v>
      </c>
      <c r="AK6" t="s">
        <v>127</v>
      </c>
      <c r="AL6">
        <v>-90.671774999999997</v>
      </c>
      <c r="AM6">
        <v>25</v>
      </c>
      <c r="AN6">
        <v>900</v>
      </c>
      <c r="AO6" t="s">
        <v>118</v>
      </c>
      <c r="AP6">
        <v>-93</v>
      </c>
      <c r="AQ6">
        <v>-55</v>
      </c>
      <c r="AR6">
        <v>704</v>
      </c>
      <c r="AZ6">
        <v>1200</v>
      </c>
      <c r="BA6">
        <v>0</v>
      </c>
      <c r="BB6" t="str">
        <f t="shared" si="2"/>
        <v xml:space="preserve">N325GC  </v>
      </c>
      <c r="BC6">
        <v>1</v>
      </c>
      <c r="BH6">
        <v>975</v>
      </c>
      <c r="BI6">
        <v>1</v>
      </c>
      <c r="BJ6">
        <v>1</v>
      </c>
      <c r="BK6">
        <v>0</v>
      </c>
      <c r="BL6">
        <v>0</v>
      </c>
      <c r="BO6">
        <v>0</v>
      </c>
      <c r="BP6">
        <v>0</v>
      </c>
      <c r="BW6" t="str">
        <f>"15:24:09.487"</f>
        <v>15:24:09.487</v>
      </c>
      <c r="CJ6">
        <v>0</v>
      </c>
      <c r="CK6">
        <v>2</v>
      </c>
      <c r="CL6">
        <v>0</v>
      </c>
      <c r="CM6">
        <v>2</v>
      </c>
      <c r="CN6">
        <v>0</v>
      </c>
      <c r="CO6">
        <v>0</v>
      </c>
      <c r="CP6" t="s">
        <v>119</v>
      </c>
      <c r="CQ6">
        <v>511</v>
      </c>
      <c r="CR6">
        <v>0</v>
      </c>
      <c r="CW6">
        <v>6938000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1</v>
      </c>
    </row>
    <row r="7" spans="1:113" x14ac:dyDescent="0.3">
      <c r="A7" t="str">
        <f>"01/04/2021 15:24:08.435"</f>
        <v>01/04/2021 15:24:08.435</v>
      </c>
      <c r="C7" t="str">
        <f t="shared" si="1"/>
        <v>FFDDD3C0</v>
      </c>
      <c r="D7" t="s">
        <v>113</v>
      </c>
      <c r="E7">
        <v>5</v>
      </c>
      <c r="H7">
        <v>169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>"15:24:10.000"</f>
        <v>15:24:10.000</v>
      </c>
      <c r="T7" t="str">
        <f>"15:24:10.000"</f>
        <v>15:24:10.000</v>
      </c>
      <c r="U7" t="str">
        <f t="shared" si="0"/>
        <v>A3817C</v>
      </c>
      <c r="V7">
        <v>0</v>
      </c>
      <c r="W7">
        <v>0</v>
      </c>
      <c r="X7">
        <v>1</v>
      </c>
      <c r="Z7">
        <v>1</v>
      </c>
      <c r="AA7">
        <v>8</v>
      </c>
      <c r="AB7">
        <v>3</v>
      </c>
      <c r="AC7">
        <v>0</v>
      </c>
      <c r="AD7">
        <v>9</v>
      </c>
      <c r="AE7">
        <v>0</v>
      </c>
      <c r="AF7">
        <v>0</v>
      </c>
      <c r="AG7">
        <v>2</v>
      </c>
      <c r="AH7">
        <v>0</v>
      </c>
      <c r="AI7" t="s">
        <v>128</v>
      </c>
      <c r="AJ7">
        <v>35.821738000000003</v>
      </c>
      <c r="AK7" t="s">
        <v>129</v>
      </c>
      <c r="AL7">
        <v>-90.672290000000004</v>
      </c>
      <c r="AM7">
        <v>25</v>
      </c>
      <c r="AN7">
        <v>900</v>
      </c>
      <c r="AO7" t="s">
        <v>118</v>
      </c>
      <c r="AP7">
        <v>-94</v>
      </c>
      <c r="AQ7">
        <v>-54</v>
      </c>
      <c r="AR7">
        <v>768</v>
      </c>
      <c r="AZ7">
        <v>1200</v>
      </c>
      <c r="BA7">
        <v>0</v>
      </c>
      <c r="BB7" t="str">
        <f t="shared" si="2"/>
        <v xml:space="preserve">N325GC  </v>
      </c>
      <c r="BC7">
        <v>1</v>
      </c>
      <c r="BH7">
        <v>975</v>
      </c>
      <c r="BI7">
        <v>1</v>
      </c>
      <c r="BJ7">
        <v>1</v>
      </c>
      <c r="BK7">
        <v>0</v>
      </c>
      <c r="BL7">
        <v>0</v>
      </c>
      <c r="BO7">
        <v>0</v>
      </c>
      <c r="BP7">
        <v>0</v>
      </c>
      <c r="BW7" t="str">
        <f>"15:24:10.472"</f>
        <v>15:24:10.472</v>
      </c>
      <c r="CJ7">
        <v>0</v>
      </c>
      <c r="CK7">
        <v>2</v>
      </c>
      <c r="CL7">
        <v>0</v>
      </c>
      <c r="CM7">
        <v>2</v>
      </c>
      <c r="CN7">
        <v>0</v>
      </c>
      <c r="CO7">
        <v>0</v>
      </c>
      <c r="CP7" t="s">
        <v>119</v>
      </c>
      <c r="CQ7">
        <v>511</v>
      </c>
      <c r="CR7">
        <v>0</v>
      </c>
      <c r="CW7">
        <v>6938175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1</v>
      </c>
    </row>
    <row r="8" spans="1:113" x14ac:dyDescent="0.3">
      <c r="A8" t="str">
        <f>"01/04/2021 15:24:09.596"</f>
        <v>01/04/2021 15:24:09.596</v>
      </c>
      <c r="C8" t="str">
        <f t="shared" si="1"/>
        <v>FFDDD3C0</v>
      </c>
      <c r="D8" t="s">
        <v>113</v>
      </c>
      <c r="E8">
        <v>5</v>
      </c>
      <c r="H8">
        <v>169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>"15:24:11.000"</f>
        <v>15:24:11.000</v>
      </c>
      <c r="T8" t="str">
        <f>"15:24:11.000"</f>
        <v>15:24:11.000</v>
      </c>
      <c r="U8" t="str">
        <f t="shared" si="0"/>
        <v>A3817C</v>
      </c>
      <c r="V8">
        <v>0</v>
      </c>
      <c r="W8">
        <v>0</v>
      </c>
      <c r="X8">
        <v>1</v>
      </c>
      <c r="Z8">
        <v>1</v>
      </c>
      <c r="AA8">
        <v>8</v>
      </c>
      <c r="AB8">
        <v>3</v>
      </c>
      <c r="AC8">
        <v>0</v>
      </c>
      <c r="AD8">
        <v>9</v>
      </c>
      <c r="AE8">
        <v>0</v>
      </c>
      <c r="AF8">
        <v>0</v>
      </c>
      <c r="AG8">
        <v>2</v>
      </c>
      <c r="AH8">
        <v>0</v>
      </c>
      <c r="AI8" t="s">
        <v>130</v>
      </c>
      <c r="AJ8">
        <v>35.821480999999999</v>
      </c>
      <c r="AK8" t="s">
        <v>131</v>
      </c>
      <c r="AL8">
        <v>-90.672848000000002</v>
      </c>
      <c r="AM8">
        <v>25</v>
      </c>
      <c r="AN8">
        <v>900</v>
      </c>
      <c r="AO8" t="s">
        <v>118</v>
      </c>
      <c r="AP8">
        <v>-94</v>
      </c>
      <c r="AQ8">
        <v>-53</v>
      </c>
      <c r="AR8">
        <v>832</v>
      </c>
      <c r="AZ8">
        <v>1200</v>
      </c>
      <c r="BA8">
        <v>0</v>
      </c>
      <c r="BB8" t="str">
        <f t="shared" si="2"/>
        <v xml:space="preserve">N325GC  </v>
      </c>
      <c r="BC8">
        <v>1</v>
      </c>
      <c r="BH8">
        <v>975</v>
      </c>
      <c r="BI8">
        <v>1</v>
      </c>
      <c r="BJ8">
        <v>1</v>
      </c>
      <c r="BK8">
        <v>0</v>
      </c>
      <c r="BL8">
        <v>0</v>
      </c>
      <c r="BO8">
        <v>0</v>
      </c>
      <c r="BP8">
        <v>0</v>
      </c>
      <c r="BW8" t="str">
        <f>"15:24:11.625"</f>
        <v>15:24:11.625</v>
      </c>
      <c r="CJ8">
        <v>0</v>
      </c>
      <c r="CK8">
        <v>2</v>
      </c>
      <c r="CL8">
        <v>0</v>
      </c>
      <c r="CM8">
        <v>2</v>
      </c>
      <c r="CN8">
        <v>0</v>
      </c>
      <c r="CO8">
        <v>0</v>
      </c>
      <c r="CP8" t="s">
        <v>119</v>
      </c>
      <c r="CQ8">
        <v>511</v>
      </c>
      <c r="CR8">
        <v>0</v>
      </c>
      <c r="CW8">
        <v>6938376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1</v>
      </c>
    </row>
    <row r="9" spans="1:113" x14ac:dyDescent="0.3">
      <c r="A9" t="str">
        <f>"01/04/2021 15:24:10.757"</f>
        <v>01/04/2021 15:24:10.757</v>
      </c>
      <c r="C9" t="str">
        <f t="shared" si="1"/>
        <v>FFDDD3C0</v>
      </c>
      <c r="D9" t="s">
        <v>113</v>
      </c>
      <c r="E9">
        <v>5</v>
      </c>
      <c r="H9">
        <v>169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>"15:24:12.000"</f>
        <v>15:24:12.000</v>
      </c>
      <c r="T9" t="str">
        <f>"15:24:12.000"</f>
        <v>15:24:12.000</v>
      </c>
      <c r="U9" t="str">
        <f t="shared" si="0"/>
        <v>A3817C</v>
      </c>
      <c r="V9">
        <v>0</v>
      </c>
      <c r="W9">
        <v>0</v>
      </c>
      <c r="X9">
        <v>1</v>
      </c>
      <c r="Z9">
        <v>1</v>
      </c>
      <c r="AA9">
        <v>8</v>
      </c>
      <c r="AB9">
        <v>3</v>
      </c>
      <c r="AC9">
        <v>0</v>
      </c>
      <c r="AD9">
        <v>9</v>
      </c>
      <c r="AE9">
        <v>0</v>
      </c>
      <c r="AF9">
        <v>0</v>
      </c>
      <c r="AG9">
        <v>2</v>
      </c>
      <c r="AH9">
        <v>0</v>
      </c>
      <c r="AI9" t="s">
        <v>132</v>
      </c>
      <c r="AJ9">
        <v>35.821244999999998</v>
      </c>
      <c r="AK9" t="s">
        <v>133</v>
      </c>
      <c r="AL9">
        <v>-90.673384999999996</v>
      </c>
      <c r="AM9">
        <v>25</v>
      </c>
      <c r="AN9">
        <v>900</v>
      </c>
      <c r="AO9" t="s">
        <v>118</v>
      </c>
      <c r="AP9">
        <v>-95</v>
      </c>
      <c r="AQ9">
        <v>-52</v>
      </c>
      <c r="AR9">
        <v>704</v>
      </c>
      <c r="AZ9">
        <v>1200</v>
      </c>
      <c r="BA9">
        <v>0</v>
      </c>
      <c r="BB9" t="str">
        <f t="shared" si="2"/>
        <v xml:space="preserve">N325GC  </v>
      </c>
      <c r="BC9">
        <v>1</v>
      </c>
      <c r="BH9">
        <v>1000</v>
      </c>
      <c r="BI9">
        <v>1</v>
      </c>
      <c r="BJ9">
        <v>1</v>
      </c>
      <c r="BK9">
        <v>0</v>
      </c>
      <c r="BL9">
        <v>0</v>
      </c>
      <c r="BO9">
        <v>0</v>
      </c>
      <c r="BP9">
        <v>0</v>
      </c>
      <c r="BW9" t="str">
        <f>"15:24:12.805"</f>
        <v>15:24:12.805</v>
      </c>
      <c r="CJ9">
        <v>0</v>
      </c>
      <c r="CK9">
        <v>2</v>
      </c>
      <c r="CL9">
        <v>0</v>
      </c>
      <c r="CM9">
        <v>2</v>
      </c>
      <c r="CN9">
        <v>0</v>
      </c>
      <c r="CO9">
        <v>0</v>
      </c>
      <c r="CP9" t="s">
        <v>119</v>
      </c>
      <c r="CQ9">
        <v>511</v>
      </c>
      <c r="CR9">
        <v>0</v>
      </c>
      <c r="CW9">
        <v>6938587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1</v>
      </c>
    </row>
    <row r="10" spans="1:113" x14ac:dyDescent="0.3">
      <c r="A10" t="str">
        <f>"01/04/2021 15:24:11.516"</f>
        <v>01/04/2021 15:24:11.516</v>
      </c>
      <c r="C10" t="str">
        <f t="shared" si="1"/>
        <v>FFDDD3C0</v>
      </c>
      <c r="D10" t="s">
        <v>113</v>
      </c>
      <c r="E10">
        <v>5</v>
      </c>
      <c r="H10">
        <v>169</v>
      </c>
      <c r="I10" t="s">
        <v>114</v>
      </c>
      <c r="J10" t="s">
        <v>115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>"15:24:13.000"</f>
        <v>15:24:13.000</v>
      </c>
      <c r="T10" t="str">
        <f>"15:24:13.000"</f>
        <v>15:24:13.000</v>
      </c>
      <c r="U10" t="str">
        <f t="shared" si="0"/>
        <v>A3817C</v>
      </c>
      <c r="V10">
        <v>0</v>
      </c>
      <c r="W10">
        <v>0</v>
      </c>
      <c r="X10">
        <v>1</v>
      </c>
      <c r="Z10">
        <v>1</v>
      </c>
      <c r="AA10">
        <v>8</v>
      </c>
      <c r="AB10">
        <v>3</v>
      </c>
      <c r="AC10">
        <v>0</v>
      </c>
      <c r="AD10">
        <v>9</v>
      </c>
      <c r="AE10">
        <v>0</v>
      </c>
      <c r="AF10">
        <v>0</v>
      </c>
      <c r="AG10">
        <v>2</v>
      </c>
      <c r="AH10">
        <v>0</v>
      </c>
      <c r="AI10" t="s">
        <v>134</v>
      </c>
      <c r="AJ10">
        <v>35.820987000000002</v>
      </c>
      <c r="AK10" t="s">
        <v>135</v>
      </c>
      <c r="AL10">
        <v>-90.673921000000007</v>
      </c>
      <c r="AM10">
        <v>25</v>
      </c>
      <c r="AN10">
        <v>900</v>
      </c>
      <c r="AO10" t="s">
        <v>118</v>
      </c>
      <c r="AP10">
        <v>-94</v>
      </c>
      <c r="AQ10">
        <v>-52</v>
      </c>
      <c r="AR10">
        <v>640</v>
      </c>
      <c r="AZ10">
        <v>1200</v>
      </c>
      <c r="BA10">
        <v>0</v>
      </c>
      <c r="BB10" t="str">
        <f t="shared" si="2"/>
        <v xml:space="preserve">N325GC  </v>
      </c>
      <c r="BC10">
        <v>1</v>
      </c>
      <c r="BH10">
        <v>1000</v>
      </c>
      <c r="BI10">
        <v>1</v>
      </c>
      <c r="BJ10">
        <v>1</v>
      </c>
      <c r="BK10">
        <v>0</v>
      </c>
      <c r="BL10">
        <v>0</v>
      </c>
      <c r="BO10">
        <v>0</v>
      </c>
      <c r="BP10">
        <v>0</v>
      </c>
      <c r="BW10" t="str">
        <f>"15:24:13.545"</f>
        <v>15:24:13.545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0</v>
      </c>
      <c r="CP10" t="s">
        <v>119</v>
      </c>
      <c r="CQ10">
        <v>511</v>
      </c>
      <c r="CR10">
        <v>0</v>
      </c>
      <c r="CW10">
        <v>6938711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1</v>
      </c>
    </row>
    <row r="11" spans="1:113" x14ac:dyDescent="0.3">
      <c r="A11" t="str">
        <f>"01/04/2021 15:24:12.675"</f>
        <v>01/04/2021 15:24:12.675</v>
      </c>
      <c r="C11" t="str">
        <f t="shared" si="1"/>
        <v>FFDDD3C0</v>
      </c>
      <c r="D11" t="s">
        <v>113</v>
      </c>
      <c r="E11">
        <v>5</v>
      </c>
      <c r="H11">
        <v>169</v>
      </c>
      <c r="I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>"15:24:14.000"</f>
        <v>15:24:14.000</v>
      </c>
      <c r="T11" t="str">
        <f>"15:24:14.000"</f>
        <v>15:24:14.000</v>
      </c>
      <c r="U11" t="str">
        <f t="shared" si="0"/>
        <v>A3817C</v>
      </c>
      <c r="V11">
        <v>0</v>
      </c>
      <c r="W11">
        <v>0</v>
      </c>
      <c r="X11">
        <v>1</v>
      </c>
      <c r="Z11">
        <v>1</v>
      </c>
      <c r="AA11">
        <v>8</v>
      </c>
      <c r="AB11">
        <v>3</v>
      </c>
      <c r="AC11">
        <v>0</v>
      </c>
      <c r="AD11">
        <v>9</v>
      </c>
      <c r="AE11">
        <v>0</v>
      </c>
      <c r="AF11">
        <v>0</v>
      </c>
      <c r="AG11">
        <v>2</v>
      </c>
      <c r="AH11">
        <v>0</v>
      </c>
      <c r="AI11" t="s">
        <v>136</v>
      </c>
      <c r="AJ11">
        <v>35.820729999999998</v>
      </c>
      <c r="AK11" t="s">
        <v>137</v>
      </c>
      <c r="AL11">
        <v>-90.674458000000001</v>
      </c>
      <c r="AM11">
        <v>25</v>
      </c>
      <c r="AN11">
        <v>900</v>
      </c>
      <c r="AO11" t="s">
        <v>118</v>
      </c>
      <c r="AP11">
        <v>-93</v>
      </c>
      <c r="AQ11">
        <v>-52</v>
      </c>
      <c r="AR11">
        <v>640</v>
      </c>
      <c r="AZ11">
        <v>1200</v>
      </c>
      <c r="BA11">
        <v>0</v>
      </c>
      <c r="BB11" t="str">
        <f t="shared" si="2"/>
        <v xml:space="preserve">N325GC  </v>
      </c>
      <c r="BC11">
        <v>1</v>
      </c>
      <c r="BH11">
        <v>1025</v>
      </c>
      <c r="BI11">
        <v>1</v>
      </c>
      <c r="BJ11">
        <v>1</v>
      </c>
      <c r="BK11">
        <v>0</v>
      </c>
      <c r="BL11">
        <v>0</v>
      </c>
      <c r="BO11">
        <v>0</v>
      </c>
      <c r="BP11">
        <v>0</v>
      </c>
      <c r="BW11" t="str">
        <f>"15:24:14.719"</f>
        <v>15:24:14.719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0</v>
      </c>
      <c r="CP11" t="s">
        <v>119</v>
      </c>
      <c r="CQ11">
        <v>511</v>
      </c>
      <c r="CR11">
        <v>0</v>
      </c>
      <c r="CW11">
        <v>6938915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1</v>
      </c>
    </row>
    <row r="12" spans="1:113" x14ac:dyDescent="0.3">
      <c r="A12" t="str">
        <f>"01/04/2021 15:24:13.382"</f>
        <v>01/04/2021 15:24:13.382</v>
      </c>
      <c r="C12" t="str">
        <f t="shared" si="1"/>
        <v>FFDDD3C0</v>
      </c>
      <c r="D12" t="s">
        <v>113</v>
      </c>
      <c r="E12">
        <v>5</v>
      </c>
      <c r="H12">
        <v>169</v>
      </c>
      <c r="I12" t="s">
        <v>114</v>
      </c>
      <c r="J12" t="s">
        <v>115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>"15:24:15.000"</f>
        <v>15:24:15.000</v>
      </c>
      <c r="T12" t="str">
        <f>"15:24:15.000"</f>
        <v>15:24:15.000</v>
      </c>
      <c r="U12" t="str">
        <f t="shared" si="0"/>
        <v>A3817C</v>
      </c>
      <c r="V12">
        <v>0</v>
      </c>
      <c r="W12">
        <v>0</v>
      </c>
      <c r="X12">
        <v>1</v>
      </c>
      <c r="Z12">
        <v>1</v>
      </c>
      <c r="AA12">
        <v>8</v>
      </c>
      <c r="AB12">
        <v>3</v>
      </c>
      <c r="AC12">
        <v>0</v>
      </c>
      <c r="AD12">
        <v>9</v>
      </c>
      <c r="AE12">
        <v>0</v>
      </c>
      <c r="AF12">
        <v>0</v>
      </c>
      <c r="AG12">
        <v>2</v>
      </c>
      <c r="AH12">
        <v>0</v>
      </c>
      <c r="AI12" t="s">
        <v>138</v>
      </c>
      <c r="AJ12">
        <v>35.820493999999997</v>
      </c>
      <c r="AK12" t="s">
        <v>139</v>
      </c>
      <c r="AL12">
        <v>-90.674993999999998</v>
      </c>
      <c r="AM12">
        <v>25</v>
      </c>
      <c r="AN12">
        <v>900</v>
      </c>
      <c r="AO12" t="s">
        <v>118</v>
      </c>
      <c r="AP12">
        <v>-92</v>
      </c>
      <c r="AQ12">
        <v>-52</v>
      </c>
      <c r="AR12">
        <v>640</v>
      </c>
      <c r="AZ12">
        <v>1200</v>
      </c>
      <c r="BA12">
        <v>0</v>
      </c>
      <c r="BB12" t="str">
        <f t="shared" si="2"/>
        <v xml:space="preserve">N325GC  </v>
      </c>
      <c r="BC12">
        <v>1</v>
      </c>
      <c r="BH12">
        <v>1050</v>
      </c>
      <c r="BI12">
        <v>1</v>
      </c>
      <c r="BJ12">
        <v>1</v>
      </c>
      <c r="BK12">
        <v>0</v>
      </c>
      <c r="BL12">
        <v>0</v>
      </c>
      <c r="BO12">
        <v>0</v>
      </c>
      <c r="BP12">
        <v>0</v>
      </c>
      <c r="BW12" t="str">
        <f>"15:24:15.446"</f>
        <v>15:24:15.446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0</v>
      </c>
      <c r="CP12" t="s">
        <v>119</v>
      </c>
      <c r="CQ12">
        <v>511</v>
      </c>
      <c r="CR12">
        <v>0</v>
      </c>
      <c r="CW12">
        <v>6939042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1</v>
      </c>
    </row>
    <row r="13" spans="1:113" x14ac:dyDescent="0.3">
      <c r="A13" t="str">
        <f>"01/04/2021 15:24:16.207"</f>
        <v>01/04/2021 15:24:16.207</v>
      </c>
      <c r="C13" t="str">
        <f t="shared" si="1"/>
        <v>FFDDD3C0</v>
      </c>
      <c r="D13" t="s">
        <v>113</v>
      </c>
      <c r="E13">
        <v>5</v>
      </c>
      <c r="H13">
        <v>169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>"15:24:18.000"</f>
        <v>15:24:18.000</v>
      </c>
      <c r="T13" t="str">
        <f>"15:24:18.000"</f>
        <v>15:24:18.000</v>
      </c>
      <c r="U13" t="str">
        <f t="shared" si="0"/>
        <v>A3817C</v>
      </c>
      <c r="V13">
        <v>0</v>
      </c>
      <c r="W13">
        <v>0</v>
      </c>
      <c r="X13">
        <v>1</v>
      </c>
      <c r="Z13">
        <v>1</v>
      </c>
      <c r="AA13">
        <v>8</v>
      </c>
      <c r="AB13">
        <v>3</v>
      </c>
      <c r="AC13">
        <v>0</v>
      </c>
      <c r="AD13">
        <v>9</v>
      </c>
      <c r="AE13">
        <v>0</v>
      </c>
      <c r="AF13">
        <v>0</v>
      </c>
      <c r="AG13">
        <v>2</v>
      </c>
      <c r="AH13">
        <v>0</v>
      </c>
      <c r="AI13" t="s">
        <v>140</v>
      </c>
      <c r="AJ13">
        <v>35.819743000000003</v>
      </c>
      <c r="AK13" t="s">
        <v>141</v>
      </c>
      <c r="AL13">
        <v>-90.676603</v>
      </c>
      <c r="AM13">
        <v>25</v>
      </c>
      <c r="AN13">
        <v>1000</v>
      </c>
      <c r="AO13" t="s">
        <v>118</v>
      </c>
      <c r="AP13">
        <v>-90</v>
      </c>
      <c r="AQ13">
        <v>-50</v>
      </c>
      <c r="AR13">
        <v>512</v>
      </c>
      <c r="AZ13">
        <v>1200</v>
      </c>
      <c r="BA13">
        <v>0</v>
      </c>
      <c r="BB13" t="str">
        <f t="shared" si="2"/>
        <v xml:space="preserve">N325GC  </v>
      </c>
      <c r="BC13">
        <v>1</v>
      </c>
      <c r="BH13">
        <v>1050</v>
      </c>
      <c r="BI13">
        <v>1</v>
      </c>
      <c r="BJ13">
        <v>1</v>
      </c>
      <c r="BK13">
        <v>0</v>
      </c>
      <c r="BL13">
        <v>0</v>
      </c>
      <c r="BO13">
        <v>0</v>
      </c>
      <c r="BP13">
        <v>0</v>
      </c>
      <c r="BW13" t="str">
        <f>"15:24:18.291"</f>
        <v>15:24:18.291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0</v>
      </c>
      <c r="CP13" t="s">
        <v>119</v>
      </c>
      <c r="CQ13">
        <v>511</v>
      </c>
      <c r="CR13">
        <v>0</v>
      </c>
      <c r="CW13">
        <v>6939530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1</v>
      </c>
    </row>
    <row r="14" spans="1:113" x14ac:dyDescent="0.3">
      <c r="A14" t="str">
        <f>"01/04/2021 15:24:17.367"</f>
        <v>01/04/2021 15:24:17.367</v>
      </c>
      <c r="C14" t="str">
        <f t="shared" si="1"/>
        <v>FFDDD3C0</v>
      </c>
      <c r="D14" t="s">
        <v>113</v>
      </c>
      <c r="E14">
        <v>5</v>
      </c>
      <c r="H14">
        <v>169</v>
      </c>
      <c r="I14" t="s">
        <v>114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>"15:24:19.000"</f>
        <v>15:24:19.000</v>
      </c>
      <c r="T14" t="str">
        <f>"15:24:19.000"</f>
        <v>15:24:19.000</v>
      </c>
      <c r="U14" t="str">
        <f t="shared" si="0"/>
        <v>A3817C</v>
      </c>
      <c r="V14">
        <v>0</v>
      </c>
      <c r="W14">
        <v>0</v>
      </c>
      <c r="X14">
        <v>1</v>
      </c>
      <c r="Z14">
        <v>1</v>
      </c>
      <c r="AA14">
        <v>8</v>
      </c>
      <c r="AB14">
        <v>3</v>
      </c>
      <c r="AC14">
        <v>0</v>
      </c>
      <c r="AD14">
        <v>9</v>
      </c>
      <c r="AE14">
        <v>0</v>
      </c>
      <c r="AF14">
        <v>0</v>
      </c>
      <c r="AG14">
        <v>2</v>
      </c>
      <c r="AH14">
        <v>0</v>
      </c>
      <c r="AI14" t="s">
        <v>142</v>
      </c>
      <c r="AJ14">
        <v>35.819527999999998</v>
      </c>
      <c r="AK14" t="s">
        <v>143</v>
      </c>
      <c r="AL14">
        <v>-90.677075000000002</v>
      </c>
      <c r="AM14">
        <v>25</v>
      </c>
      <c r="AN14">
        <v>1000</v>
      </c>
      <c r="AO14" t="s">
        <v>118</v>
      </c>
      <c r="AP14">
        <v>-89</v>
      </c>
      <c r="AQ14">
        <v>-50</v>
      </c>
      <c r="AR14">
        <v>512</v>
      </c>
      <c r="AZ14">
        <v>1200</v>
      </c>
      <c r="BA14">
        <v>0</v>
      </c>
      <c r="BB14" t="str">
        <f t="shared" si="2"/>
        <v xml:space="preserve">N325GC  </v>
      </c>
      <c r="BC14">
        <v>1</v>
      </c>
      <c r="BH14">
        <v>1050</v>
      </c>
      <c r="BI14">
        <v>1</v>
      </c>
      <c r="BJ14">
        <v>1</v>
      </c>
      <c r="BK14">
        <v>0</v>
      </c>
      <c r="BL14">
        <v>0</v>
      </c>
      <c r="BO14">
        <v>0</v>
      </c>
      <c r="BP14">
        <v>0</v>
      </c>
      <c r="BW14" t="str">
        <f>"15:24:19.395"</f>
        <v>15:24:19.395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0</v>
      </c>
      <c r="CP14" t="s">
        <v>119</v>
      </c>
      <c r="CQ14">
        <v>511</v>
      </c>
      <c r="CR14">
        <v>0</v>
      </c>
      <c r="CW14">
        <v>6939728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1</v>
      </c>
    </row>
    <row r="15" spans="1:113" x14ac:dyDescent="0.3">
      <c r="A15" t="str">
        <f>"01/04/2021 15:24:18.277"</f>
        <v>01/04/2021 15:24:18.277</v>
      </c>
      <c r="C15" t="str">
        <f t="shared" si="1"/>
        <v>FFDDD3C0</v>
      </c>
      <c r="D15" t="s">
        <v>113</v>
      </c>
      <c r="E15">
        <v>5</v>
      </c>
      <c r="H15">
        <v>169</v>
      </c>
      <c r="I15" t="s">
        <v>114</v>
      </c>
      <c r="J15" t="s">
        <v>115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>"15:24:20.000"</f>
        <v>15:24:20.000</v>
      </c>
      <c r="T15" t="str">
        <f>"15:24:20.000"</f>
        <v>15:24:20.000</v>
      </c>
      <c r="U15" t="str">
        <f t="shared" si="0"/>
        <v>A3817C</v>
      </c>
      <c r="V15">
        <v>0</v>
      </c>
      <c r="W15">
        <v>0</v>
      </c>
      <c r="X15">
        <v>1</v>
      </c>
      <c r="Z15">
        <v>1</v>
      </c>
      <c r="AA15">
        <v>8</v>
      </c>
      <c r="AB15">
        <v>3</v>
      </c>
      <c r="AC15">
        <v>0</v>
      </c>
      <c r="AD15">
        <v>9</v>
      </c>
      <c r="AE15">
        <v>0</v>
      </c>
      <c r="AF15">
        <v>0</v>
      </c>
      <c r="AG15">
        <v>2</v>
      </c>
      <c r="AH15">
        <v>0</v>
      </c>
      <c r="AI15" t="s">
        <v>144</v>
      </c>
      <c r="AJ15">
        <v>35.819335000000002</v>
      </c>
      <c r="AK15" t="s">
        <v>145</v>
      </c>
      <c r="AL15">
        <v>-90.677547000000004</v>
      </c>
      <c r="AM15">
        <v>25</v>
      </c>
      <c r="AN15">
        <v>1000</v>
      </c>
      <c r="AO15" t="s">
        <v>118</v>
      </c>
      <c r="AP15">
        <v>-86</v>
      </c>
      <c r="AQ15">
        <v>-51</v>
      </c>
      <c r="AR15">
        <v>576</v>
      </c>
      <c r="AZ15">
        <v>1200</v>
      </c>
      <c r="BA15">
        <v>0</v>
      </c>
      <c r="BB15" t="str">
        <f t="shared" si="2"/>
        <v xml:space="preserve">N325GC  </v>
      </c>
      <c r="BC15">
        <v>1</v>
      </c>
      <c r="BH15">
        <v>1100</v>
      </c>
      <c r="BI15">
        <v>1</v>
      </c>
      <c r="BJ15">
        <v>1</v>
      </c>
      <c r="BK15">
        <v>0</v>
      </c>
      <c r="BL15">
        <v>0</v>
      </c>
      <c r="BO15">
        <v>0</v>
      </c>
      <c r="BP15">
        <v>0</v>
      </c>
      <c r="BW15" t="str">
        <f>"15:24:20.352"</f>
        <v>15:24:20.352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0</v>
      </c>
      <c r="CP15" t="s">
        <v>119</v>
      </c>
      <c r="CQ15">
        <v>511</v>
      </c>
      <c r="CR15">
        <v>0</v>
      </c>
      <c r="CW15">
        <v>6939891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1</v>
      </c>
    </row>
    <row r="16" spans="1:113" x14ac:dyDescent="0.3">
      <c r="A16" t="str">
        <f>"01/04/2021 15:24:19.339"</f>
        <v>01/04/2021 15:24:19.339</v>
      </c>
      <c r="C16" t="str">
        <f t="shared" si="1"/>
        <v>FFDDD3C0</v>
      </c>
      <c r="D16" t="s">
        <v>113</v>
      </c>
      <c r="E16">
        <v>5</v>
      </c>
      <c r="H16">
        <v>169</v>
      </c>
      <c r="I16" t="s">
        <v>114</v>
      </c>
      <c r="J16" t="s">
        <v>115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>"15:24:21.000"</f>
        <v>15:24:21.000</v>
      </c>
      <c r="T16" t="str">
        <f>"15:24:21.000"</f>
        <v>15:24:21.000</v>
      </c>
      <c r="U16" t="str">
        <f t="shared" si="0"/>
        <v>A3817C</v>
      </c>
      <c r="V16">
        <v>0</v>
      </c>
      <c r="W16">
        <v>0</v>
      </c>
      <c r="X16">
        <v>1</v>
      </c>
      <c r="Z16">
        <v>1</v>
      </c>
      <c r="AA16">
        <v>8</v>
      </c>
      <c r="AB16">
        <v>3</v>
      </c>
      <c r="AC16">
        <v>0</v>
      </c>
      <c r="AD16">
        <v>9</v>
      </c>
      <c r="AE16">
        <v>0</v>
      </c>
      <c r="AF16">
        <v>0</v>
      </c>
      <c r="AG16">
        <v>2</v>
      </c>
      <c r="AH16">
        <v>0</v>
      </c>
      <c r="AI16" t="s">
        <v>146</v>
      </c>
      <c r="AJ16">
        <v>35.819077</v>
      </c>
      <c r="AK16" t="s">
        <v>147</v>
      </c>
      <c r="AL16">
        <v>-90.678061999999997</v>
      </c>
      <c r="AM16">
        <v>25</v>
      </c>
      <c r="AN16">
        <v>1000</v>
      </c>
      <c r="AO16" t="s">
        <v>118</v>
      </c>
      <c r="AP16">
        <v>-86</v>
      </c>
      <c r="AQ16">
        <v>-51</v>
      </c>
      <c r="AR16">
        <v>576</v>
      </c>
      <c r="AZ16">
        <v>1200</v>
      </c>
      <c r="BA16">
        <v>0</v>
      </c>
      <c r="BB16" t="str">
        <f t="shared" si="2"/>
        <v xml:space="preserve">N325GC  </v>
      </c>
      <c r="BC16">
        <v>1</v>
      </c>
      <c r="BH16">
        <v>1100</v>
      </c>
      <c r="BI16">
        <v>1</v>
      </c>
      <c r="BJ16">
        <v>1</v>
      </c>
      <c r="BK16">
        <v>0</v>
      </c>
      <c r="BL16">
        <v>0</v>
      </c>
      <c r="BO16">
        <v>0</v>
      </c>
      <c r="BP16">
        <v>0</v>
      </c>
      <c r="BW16" t="str">
        <f>"15:24:21.444"</f>
        <v>15:24:21.444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0</v>
      </c>
      <c r="CP16" t="s">
        <v>119</v>
      </c>
      <c r="CQ16">
        <v>511</v>
      </c>
      <c r="CR16">
        <v>0</v>
      </c>
      <c r="CW16">
        <v>6940080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1</v>
      </c>
    </row>
    <row r="17" spans="1:113" x14ac:dyDescent="0.3">
      <c r="A17" t="str">
        <f>"01/04/2021 15:24:20.753"</f>
        <v>01/04/2021 15:24:20.753</v>
      </c>
      <c r="C17" t="str">
        <f t="shared" si="1"/>
        <v>FFDDD3C0</v>
      </c>
      <c r="D17" t="s">
        <v>113</v>
      </c>
      <c r="E17">
        <v>5</v>
      </c>
      <c r="H17">
        <v>169</v>
      </c>
      <c r="I17" t="s">
        <v>114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>"15:24:22.000"</f>
        <v>15:24:22.000</v>
      </c>
      <c r="T17" t="str">
        <f>"15:24:22.000"</f>
        <v>15:24:22.000</v>
      </c>
      <c r="U17" t="str">
        <f t="shared" si="0"/>
        <v>A3817C</v>
      </c>
      <c r="V17">
        <v>0</v>
      </c>
      <c r="W17">
        <v>0</v>
      </c>
      <c r="X17">
        <v>1</v>
      </c>
      <c r="Z17">
        <v>1</v>
      </c>
      <c r="AA17">
        <v>8</v>
      </c>
      <c r="AB17">
        <v>3</v>
      </c>
      <c r="AC17">
        <v>0</v>
      </c>
      <c r="AD17">
        <v>9</v>
      </c>
      <c r="AE17">
        <v>0</v>
      </c>
      <c r="AF17">
        <v>0</v>
      </c>
      <c r="AG17">
        <v>2</v>
      </c>
      <c r="AH17">
        <v>0</v>
      </c>
      <c r="AI17" t="s">
        <v>148</v>
      </c>
      <c r="AJ17">
        <v>35.818840999999999</v>
      </c>
      <c r="AK17" t="s">
        <v>149</v>
      </c>
      <c r="AL17">
        <v>-90.678534999999997</v>
      </c>
      <c r="AM17">
        <v>25</v>
      </c>
      <c r="AN17">
        <v>1000</v>
      </c>
      <c r="AO17" t="s">
        <v>118</v>
      </c>
      <c r="AP17">
        <v>-83</v>
      </c>
      <c r="AQ17">
        <v>-50</v>
      </c>
      <c r="AR17">
        <v>512</v>
      </c>
      <c r="AZ17">
        <v>1200</v>
      </c>
      <c r="BA17">
        <v>0</v>
      </c>
      <c r="BB17" t="str">
        <f t="shared" si="2"/>
        <v xml:space="preserve">N325GC  </v>
      </c>
      <c r="BC17">
        <v>1</v>
      </c>
      <c r="BH17">
        <v>1125</v>
      </c>
      <c r="BI17">
        <v>1</v>
      </c>
      <c r="BJ17">
        <v>1</v>
      </c>
      <c r="BK17">
        <v>0</v>
      </c>
      <c r="BL17">
        <v>0</v>
      </c>
      <c r="BO17">
        <v>0</v>
      </c>
      <c r="BP17">
        <v>0</v>
      </c>
      <c r="BW17" t="str">
        <f>"15:24:22.796"</f>
        <v>15:24:22.796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0</v>
      </c>
      <c r="CP17" t="s">
        <v>119</v>
      </c>
      <c r="CQ17">
        <v>511</v>
      </c>
      <c r="CR17">
        <v>0</v>
      </c>
      <c r="CW17">
        <v>6940323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1</v>
      </c>
    </row>
    <row r="18" spans="1:113" x14ac:dyDescent="0.3">
      <c r="A18" t="str">
        <f>"01/04/2021 15:24:21.610"</f>
        <v>01/04/2021 15:24:21.610</v>
      </c>
      <c r="C18" t="str">
        <f t="shared" si="1"/>
        <v>FFDDD3C0</v>
      </c>
      <c r="D18" t="s">
        <v>113</v>
      </c>
      <c r="E18">
        <v>5</v>
      </c>
      <c r="H18">
        <v>169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>"15:24:23.000"</f>
        <v>15:24:23.000</v>
      </c>
      <c r="T18" t="str">
        <f>"15:24:23.000"</f>
        <v>15:24:23.000</v>
      </c>
      <c r="U18" t="str">
        <f t="shared" si="0"/>
        <v>A3817C</v>
      </c>
      <c r="V18">
        <v>0</v>
      </c>
      <c r="W18">
        <v>0</v>
      </c>
      <c r="X18">
        <v>1</v>
      </c>
      <c r="Z18">
        <v>1</v>
      </c>
      <c r="AA18">
        <v>8</v>
      </c>
      <c r="AB18">
        <v>3</v>
      </c>
      <c r="AC18">
        <v>0</v>
      </c>
      <c r="AD18">
        <v>9</v>
      </c>
      <c r="AE18">
        <v>0</v>
      </c>
      <c r="AF18">
        <v>0</v>
      </c>
      <c r="AG18">
        <v>2</v>
      </c>
      <c r="AH18">
        <v>0</v>
      </c>
      <c r="AI18" t="s">
        <v>150</v>
      </c>
      <c r="AJ18">
        <v>35.818584000000001</v>
      </c>
      <c r="AK18" t="s">
        <v>151</v>
      </c>
      <c r="AL18">
        <v>-90.679028000000002</v>
      </c>
      <c r="AM18">
        <v>25</v>
      </c>
      <c r="AN18">
        <v>1000</v>
      </c>
      <c r="AO18" t="s">
        <v>118</v>
      </c>
      <c r="AP18">
        <v>-82</v>
      </c>
      <c r="AQ18">
        <v>-49</v>
      </c>
      <c r="AR18">
        <v>576</v>
      </c>
      <c r="AZ18">
        <v>1200</v>
      </c>
      <c r="BA18">
        <v>0</v>
      </c>
      <c r="BB18" t="str">
        <f t="shared" si="2"/>
        <v xml:space="preserve">N325GC  </v>
      </c>
      <c r="BC18">
        <v>1</v>
      </c>
      <c r="BH18">
        <v>1125</v>
      </c>
      <c r="BI18">
        <v>1</v>
      </c>
      <c r="BJ18">
        <v>1</v>
      </c>
      <c r="BK18">
        <v>0</v>
      </c>
      <c r="BL18">
        <v>0</v>
      </c>
      <c r="BO18">
        <v>0</v>
      </c>
      <c r="BP18">
        <v>0</v>
      </c>
      <c r="BW18" t="str">
        <f>"15:24:23.677"</f>
        <v>15:24:23.677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0</v>
      </c>
      <c r="CP18" t="s">
        <v>119</v>
      </c>
      <c r="CQ18">
        <v>511</v>
      </c>
      <c r="CR18">
        <v>0</v>
      </c>
      <c r="CW18">
        <v>6940482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1</v>
      </c>
    </row>
    <row r="19" spans="1:113" x14ac:dyDescent="0.3">
      <c r="A19" t="str">
        <f>"01/04/2021 15:24:22.571"</f>
        <v>01/04/2021 15:24:22.571</v>
      </c>
      <c r="C19" t="str">
        <f t="shared" si="1"/>
        <v>FFDDD3C0</v>
      </c>
      <c r="D19" t="s">
        <v>113</v>
      </c>
      <c r="E19">
        <v>5</v>
      </c>
      <c r="H19">
        <v>169</v>
      </c>
      <c r="I19" t="s">
        <v>114</v>
      </c>
      <c r="J19" t="s">
        <v>115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>"15:24:24.000"</f>
        <v>15:24:24.000</v>
      </c>
      <c r="T19" t="str">
        <f>"15:24:24.000"</f>
        <v>15:24:24.000</v>
      </c>
      <c r="U19" t="str">
        <f t="shared" si="0"/>
        <v>A3817C</v>
      </c>
      <c r="V19">
        <v>0</v>
      </c>
      <c r="W19">
        <v>0</v>
      </c>
      <c r="X19">
        <v>1</v>
      </c>
      <c r="Z19">
        <v>1</v>
      </c>
      <c r="AA19">
        <v>8</v>
      </c>
      <c r="AB19">
        <v>3</v>
      </c>
      <c r="AC19">
        <v>0</v>
      </c>
      <c r="AD19">
        <v>9</v>
      </c>
      <c r="AE19">
        <v>0</v>
      </c>
      <c r="AF19">
        <v>0</v>
      </c>
      <c r="AG19">
        <v>2</v>
      </c>
      <c r="AH19">
        <v>0</v>
      </c>
      <c r="AI19" t="s">
        <v>152</v>
      </c>
      <c r="AJ19">
        <v>35.818368999999997</v>
      </c>
      <c r="AK19" t="s">
        <v>153</v>
      </c>
      <c r="AL19">
        <v>-90.679500000000004</v>
      </c>
      <c r="AM19">
        <v>25</v>
      </c>
      <c r="AN19">
        <v>1000</v>
      </c>
      <c r="AO19" t="s">
        <v>118</v>
      </c>
      <c r="AP19">
        <v>-81</v>
      </c>
      <c r="AQ19">
        <v>-48</v>
      </c>
      <c r="AR19">
        <v>512</v>
      </c>
      <c r="AZ19">
        <v>1200</v>
      </c>
      <c r="BA19">
        <v>0</v>
      </c>
      <c r="BB19" t="str">
        <f t="shared" si="2"/>
        <v xml:space="preserve">N325GC  </v>
      </c>
      <c r="BC19">
        <v>1</v>
      </c>
      <c r="BH19">
        <v>1125</v>
      </c>
      <c r="BI19">
        <v>1</v>
      </c>
      <c r="BJ19">
        <v>1</v>
      </c>
      <c r="BK19">
        <v>0</v>
      </c>
      <c r="BL19">
        <v>0</v>
      </c>
      <c r="BO19">
        <v>0</v>
      </c>
      <c r="BP19">
        <v>0</v>
      </c>
      <c r="BW19" t="str">
        <f>"15:24:24.623"</f>
        <v>15:24:24.623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1</v>
      </c>
      <c r="CP19" t="s">
        <v>119</v>
      </c>
      <c r="CQ19">
        <v>511</v>
      </c>
      <c r="CR19">
        <v>0</v>
      </c>
      <c r="CW19">
        <v>6940643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1</v>
      </c>
    </row>
    <row r="20" spans="1:113" x14ac:dyDescent="0.3">
      <c r="A20" t="str">
        <f>"01/04/2021 15:24:23.428"</f>
        <v>01/04/2021 15:24:23.428</v>
      </c>
      <c r="C20" t="str">
        <f t="shared" si="1"/>
        <v>FFDDD3C0</v>
      </c>
      <c r="D20" t="s">
        <v>113</v>
      </c>
      <c r="E20">
        <v>5</v>
      </c>
      <c r="H20">
        <v>169</v>
      </c>
      <c r="I20" t="s">
        <v>114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>"15:24:25.000"</f>
        <v>15:24:25.000</v>
      </c>
      <c r="T20" t="str">
        <f>"15:24:25.000"</f>
        <v>15:24:25.000</v>
      </c>
      <c r="U20" t="str">
        <f t="shared" si="0"/>
        <v>A3817C</v>
      </c>
      <c r="V20">
        <v>0</v>
      </c>
      <c r="W20">
        <v>0</v>
      </c>
      <c r="X20">
        <v>1</v>
      </c>
      <c r="Z20">
        <v>1</v>
      </c>
      <c r="AA20">
        <v>8</v>
      </c>
      <c r="AB20">
        <v>3</v>
      </c>
      <c r="AC20">
        <v>0</v>
      </c>
      <c r="AD20">
        <v>9</v>
      </c>
      <c r="AE20">
        <v>0</v>
      </c>
      <c r="AF20">
        <v>0</v>
      </c>
      <c r="AG20">
        <v>2</v>
      </c>
      <c r="AH20">
        <v>0</v>
      </c>
      <c r="AI20" t="s">
        <v>154</v>
      </c>
      <c r="AJ20">
        <v>35.818111999999999</v>
      </c>
      <c r="AK20" t="s">
        <v>155</v>
      </c>
      <c r="AL20">
        <v>-90.679972000000006</v>
      </c>
      <c r="AM20">
        <v>25</v>
      </c>
      <c r="AN20">
        <v>1000</v>
      </c>
      <c r="AO20" t="s">
        <v>118</v>
      </c>
      <c r="AP20">
        <v>-80</v>
      </c>
      <c r="AQ20">
        <v>-48</v>
      </c>
      <c r="AR20">
        <v>512</v>
      </c>
      <c r="AZ20">
        <v>1200</v>
      </c>
      <c r="BA20">
        <v>0</v>
      </c>
      <c r="BB20" t="str">
        <f t="shared" si="2"/>
        <v xml:space="preserve">N325GC  </v>
      </c>
      <c r="BC20">
        <v>1</v>
      </c>
      <c r="BH20">
        <v>1150</v>
      </c>
      <c r="BI20">
        <v>1</v>
      </c>
      <c r="BJ20">
        <v>1</v>
      </c>
      <c r="BK20">
        <v>0</v>
      </c>
      <c r="BL20">
        <v>0</v>
      </c>
      <c r="BO20">
        <v>0</v>
      </c>
      <c r="BP20">
        <v>0</v>
      </c>
      <c r="BW20" t="str">
        <f>"15:24:25.493"</f>
        <v>15:24:25.493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1</v>
      </c>
      <c r="CP20" t="s">
        <v>119</v>
      </c>
      <c r="CQ20">
        <v>511</v>
      </c>
      <c r="CR20">
        <v>0</v>
      </c>
      <c r="CW20">
        <v>6940794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1</v>
      </c>
    </row>
    <row r="21" spans="1:113" x14ac:dyDescent="0.3">
      <c r="A21" t="str">
        <f>"01/04/2021 15:24:24.337"</f>
        <v>01/04/2021 15:24:24.337</v>
      </c>
      <c r="C21" t="str">
        <f t="shared" si="1"/>
        <v>FFDDD3C0</v>
      </c>
      <c r="D21" t="s">
        <v>113</v>
      </c>
      <c r="E21">
        <v>5</v>
      </c>
      <c r="H21">
        <v>169</v>
      </c>
      <c r="I21" t="s">
        <v>114</v>
      </c>
      <c r="J21" t="s">
        <v>115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>"15:24:26.000"</f>
        <v>15:24:26.000</v>
      </c>
      <c r="T21" t="str">
        <f>"15:24:26.000"</f>
        <v>15:24:26.000</v>
      </c>
      <c r="U21" t="str">
        <f t="shared" si="0"/>
        <v>A3817C</v>
      </c>
      <c r="V21">
        <v>0</v>
      </c>
      <c r="W21">
        <v>0</v>
      </c>
      <c r="X21">
        <v>1</v>
      </c>
      <c r="Z21">
        <v>1</v>
      </c>
      <c r="AA21">
        <v>8</v>
      </c>
      <c r="AB21">
        <v>3</v>
      </c>
      <c r="AC21">
        <v>0</v>
      </c>
      <c r="AD21">
        <v>9</v>
      </c>
      <c r="AE21">
        <v>0</v>
      </c>
      <c r="AF21">
        <v>0</v>
      </c>
      <c r="AG21">
        <v>2</v>
      </c>
      <c r="AH21">
        <v>0</v>
      </c>
      <c r="AI21" t="s">
        <v>156</v>
      </c>
      <c r="AJ21">
        <v>35.817897000000002</v>
      </c>
      <c r="AK21" t="s">
        <v>157</v>
      </c>
      <c r="AL21">
        <v>-90.680423000000005</v>
      </c>
      <c r="AM21">
        <v>25</v>
      </c>
      <c r="AN21">
        <v>1000</v>
      </c>
      <c r="AO21" t="s">
        <v>118</v>
      </c>
      <c r="AP21">
        <v>-78</v>
      </c>
      <c r="AQ21">
        <v>-47</v>
      </c>
      <c r="AR21">
        <v>448</v>
      </c>
      <c r="AZ21">
        <v>1200</v>
      </c>
      <c r="BA21">
        <v>0</v>
      </c>
      <c r="BB21" t="str">
        <f t="shared" si="2"/>
        <v xml:space="preserve">N325GC  </v>
      </c>
      <c r="BC21">
        <v>1</v>
      </c>
      <c r="BH21">
        <v>1150</v>
      </c>
      <c r="BI21">
        <v>1</v>
      </c>
      <c r="BJ21">
        <v>1</v>
      </c>
      <c r="BK21">
        <v>0</v>
      </c>
      <c r="BL21">
        <v>0</v>
      </c>
      <c r="BO21">
        <v>0</v>
      </c>
      <c r="BP21">
        <v>0</v>
      </c>
      <c r="BW21" t="str">
        <f>"15:24:26.433"</f>
        <v>15:24:26.433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2</v>
      </c>
      <c r="CP21" t="s">
        <v>119</v>
      </c>
      <c r="CQ21">
        <v>511</v>
      </c>
      <c r="CR21">
        <v>0</v>
      </c>
      <c r="CW21">
        <v>6940971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1</v>
      </c>
    </row>
    <row r="22" spans="1:113" x14ac:dyDescent="0.3">
      <c r="A22" t="str">
        <f>"01/04/2021 15:24:25.655"</f>
        <v>01/04/2021 15:24:25.655</v>
      </c>
      <c r="C22" t="str">
        <f t="shared" si="1"/>
        <v>FFDDD3C0</v>
      </c>
      <c r="D22" t="s">
        <v>113</v>
      </c>
      <c r="E22">
        <v>5</v>
      </c>
      <c r="H22">
        <v>169</v>
      </c>
      <c r="I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>"15:24:27.000"</f>
        <v>15:24:27.000</v>
      </c>
      <c r="T22" t="str">
        <f>"15:24:27.000"</f>
        <v>15:24:27.000</v>
      </c>
      <c r="U22" t="str">
        <f t="shared" si="0"/>
        <v>A3817C</v>
      </c>
      <c r="V22">
        <v>0</v>
      </c>
      <c r="W22">
        <v>0</v>
      </c>
      <c r="X22">
        <v>1</v>
      </c>
      <c r="Z22">
        <v>1</v>
      </c>
      <c r="AA22">
        <v>8</v>
      </c>
      <c r="AB22">
        <v>3</v>
      </c>
      <c r="AC22">
        <v>0</v>
      </c>
      <c r="AD22">
        <v>9</v>
      </c>
      <c r="AE22">
        <v>0</v>
      </c>
      <c r="AF22">
        <v>0</v>
      </c>
      <c r="AG22">
        <v>2</v>
      </c>
      <c r="AH22">
        <v>0</v>
      </c>
      <c r="AI22" t="s">
        <v>158</v>
      </c>
      <c r="AJ22">
        <v>35.817683000000002</v>
      </c>
      <c r="AK22" t="s">
        <v>159</v>
      </c>
      <c r="AL22">
        <v>-90.680873000000005</v>
      </c>
      <c r="AM22">
        <v>25</v>
      </c>
      <c r="AN22">
        <v>1000</v>
      </c>
      <c r="AO22" t="s">
        <v>118</v>
      </c>
      <c r="AP22">
        <v>-78</v>
      </c>
      <c r="AQ22">
        <v>-45</v>
      </c>
      <c r="AR22">
        <v>384</v>
      </c>
      <c r="AZ22">
        <v>1200</v>
      </c>
      <c r="BA22">
        <v>0</v>
      </c>
      <c r="BB22" t="str">
        <f t="shared" si="2"/>
        <v xml:space="preserve">N325GC  </v>
      </c>
      <c r="BC22">
        <v>1</v>
      </c>
      <c r="BH22">
        <v>1150</v>
      </c>
      <c r="BI22">
        <v>1</v>
      </c>
      <c r="BJ22">
        <v>1</v>
      </c>
      <c r="BK22">
        <v>0</v>
      </c>
      <c r="BL22">
        <v>0</v>
      </c>
      <c r="BO22">
        <v>0</v>
      </c>
      <c r="BP22">
        <v>0</v>
      </c>
      <c r="BW22" t="str">
        <f>"15:24:27.693"</f>
        <v>15:24:27.693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2</v>
      </c>
      <c r="CP22" t="s">
        <v>119</v>
      </c>
      <c r="CQ22">
        <v>511</v>
      </c>
      <c r="CR22">
        <v>0</v>
      </c>
      <c r="CW22">
        <v>6941186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1</v>
      </c>
    </row>
    <row r="23" spans="1:113" x14ac:dyDescent="0.3">
      <c r="A23" t="str">
        <f>"01/04/2021 15:24:26.609"</f>
        <v>01/04/2021 15:24:26.609</v>
      </c>
      <c r="C23" t="str">
        <f t="shared" si="1"/>
        <v>FFDDD3C0</v>
      </c>
      <c r="D23" t="s">
        <v>113</v>
      </c>
      <c r="E23">
        <v>5</v>
      </c>
      <c r="H23">
        <v>169</v>
      </c>
      <c r="I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>"15:24:28.000"</f>
        <v>15:24:28.000</v>
      </c>
      <c r="T23" t="str">
        <f>"15:24:28.000"</f>
        <v>15:24:28.000</v>
      </c>
      <c r="U23" t="str">
        <f t="shared" si="0"/>
        <v>A3817C</v>
      </c>
      <c r="V23">
        <v>0</v>
      </c>
      <c r="W23">
        <v>0</v>
      </c>
      <c r="X23">
        <v>1</v>
      </c>
      <c r="Z23">
        <v>1</v>
      </c>
      <c r="AA23">
        <v>8</v>
      </c>
      <c r="AB23">
        <v>3</v>
      </c>
      <c r="AC23">
        <v>0</v>
      </c>
      <c r="AD23">
        <v>9</v>
      </c>
      <c r="AE23">
        <v>0</v>
      </c>
      <c r="AF23">
        <v>0</v>
      </c>
      <c r="AG23">
        <v>2</v>
      </c>
      <c r="AH23">
        <v>0</v>
      </c>
      <c r="AI23" t="s">
        <v>160</v>
      </c>
      <c r="AJ23">
        <v>35.817467999999998</v>
      </c>
      <c r="AK23" t="s">
        <v>161</v>
      </c>
      <c r="AL23">
        <v>-90.681324000000004</v>
      </c>
      <c r="AM23">
        <v>25</v>
      </c>
      <c r="AN23">
        <v>1100</v>
      </c>
      <c r="AO23" t="s">
        <v>118</v>
      </c>
      <c r="AP23">
        <v>-76</v>
      </c>
      <c r="AQ23">
        <v>-44</v>
      </c>
      <c r="AR23">
        <v>384</v>
      </c>
      <c r="AZ23">
        <v>1200</v>
      </c>
      <c r="BA23">
        <v>0</v>
      </c>
      <c r="BB23" t="str">
        <f t="shared" si="2"/>
        <v xml:space="preserve">N325GC  </v>
      </c>
      <c r="BC23">
        <v>1</v>
      </c>
      <c r="BH23">
        <v>1175</v>
      </c>
      <c r="BI23">
        <v>1</v>
      </c>
      <c r="BJ23">
        <v>1</v>
      </c>
      <c r="BK23">
        <v>0</v>
      </c>
      <c r="BL23">
        <v>0</v>
      </c>
      <c r="BO23">
        <v>0</v>
      </c>
      <c r="BP23">
        <v>0</v>
      </c>
      <c r="BW23" t="str">
        <f>"15:24:28.628"</f>
        <v>15:24:28.628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2</v>
      </c>
      <c r="CP23" t="s">
        <v>119</v>
      </c>
      <c r="CQ23">
        <v>511</v>
      </c>
      <c r="CR23">
        <v>0</v>
      </c>
      <c r="CW23">
        <v>6941360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1</v>
      </c>
    </row>
    <row r="24" spans="1:113" x14ac:dyDescent="0.3">
      <c r="A24" t="str">
        <f>"01/04/2021 15:24:27.825"</f>
        <v>01/04/2021 15:24:27.825</v>
      </c>
      <c r="C24" t="str">
        <f t="shared" si="1"/>
        <v>FFDDD3C0</v>
      </c>
      <c r="D24" t="s">
        <v>113</v>
      </c>
      <c r="E24">
        <v>5</v>
      </c>
      <c r="H24">
        <v>169</v>
      </c>
      <c r="I24" t="s">
        <v>114</v>
      </c>
      <c r="J24" t="s">
        <v>115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>"15:24:29.000"</f>
        <v>15:24:29.000</v>
      </c>
      <c r="T24" t="str">
        <f>"15:24:29.000"</f>
        <v>15:24:29.000</v>
      </c>
      <c r="U24" t="str">
        <f t="shared" si="0"/>
        <v>A3817C</v>
      </c>
      <c r="V24">
        <v>0</v>
      </c>
      <c r="W24">
        <v>0</v>
      </c>
      <c r="X24">
        <v>1</v>
      </c>
      <c r="Z24">
        <v>1</v>
      </c>
      <c r="AA24">
        <v>8</v>
      </c>
      <c r="AB24">
        <v>3</v>
      </c>
      <c r="AC24">
        <v>0</v>
      </c>
      <c r="AD24">
        <v>9</v>
      </c>
      <c r="AE24">
        <v>0</v>
      </c>
      <c r="AF24">
        <v>0</v>
      </c>
      <c r="AG24">
        <v>2</v>
      </c>
      <c r="AH24">
        <v>0</v>
      </c>
      <c r="AI24" t="s">
        <v>162</v>
      </c>
      <c r="AJ24">
        <v>35.817275000000002</v>
      </c>
      <c r="AK24" t="s">
        <v>163</v>
      </c>
      <c r="AL24">
        <v>-90.681775000000002</v>
      </c>
      <c r="AM24">
        <v>25</v>
      </c>
      <c r="AN24">
        <v>1100</v>
      </c>
      <c r="AO24" t="s">
        <v>118</v>
      </c>
      <c r="AP24">
        <v>-74</v>
      </c>
      <c r="AQ24">
        <v>-44</v>
      </c>
      <c r="AR24">
        <v>512</v>
      </c>
      <c r="AZ24">
        <v>1200</v>
      </c>
      <c r="BA24">
        <v>0</v>
      </c>
      <c r="BB24" t="str">
        <f t="shared" si="2"/>
        <v xml:space="preserve">N325GC  </v>
      </c>
      <c r="BC24">
        <v>1</v>
      </c>
      <c r="BH24">
        <v>1175</v>
      </c>
      <c r="BI24">
        <v>1</v>
      </c>
      <c r="BJ24">
        <v>1</v>
      </c>
      <c r="BK24">
        <v>0</v>
      </c>
      <c r="BL24">
        <v>0</v>
      </c>
      <c r="BO24">
        <v>0</v>
      </c>
      <c r="BP24">
        <v>0</v>
      </c>
      <c r="BW24" t="str">
        <f>"15:24:29.877"</f>
        <v>15:24:29.877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2</v>
      </c>
      <c r="CP24" t="s">
        <v>119</v>
      </c>
      <c r="CQ24">
        <v>511</v>
      </c>
      <c r="CR24">
        <v>0</v>
      </c>
      <c r="CW24">
        <v>6941579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1</v>
      </c>
    </row>
    <row r="25" spans="1:113" x14ac:dyDescent="0.3">
      <c r="A25" t="str">
        <f>"01/04/2021 15:24:28.331"</f>
        <v>01/04/2021 15:24:28.331</v>
      </c>
      <c r="C25" t="str">
        <f t="shared" si="1"/>
        <v>FFDDD3C0</v>
      </c>
      <c r="D25" t="s">
        <v>113</v>
      </c>
      <c r="E25">
        <v>5</v>
      </c>
      <c r="H25">
        <v>169</v>
      </c>
      <c r="I25" t="s">
        <v>114</v>
      </c>
      <c r="J25" t="s">
        <v>115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>"15:24:30.000"</f>
        <v>15:24:30.000</v>
      </c>
      <c r="T25" t="str">
        <f>"15:24:30.000"</f>
        <v>15:24:30.000</v>
      </c>
      <c r="U25" t="str">
        <f t="shared" si="0"/>
        <v>A3817C</v>
      </c>
      <c r="V25">
        <v>0</v>
      </c>
      <c r="W25">
        <v>0</v>
      </c>
      <c r="X25">
        <v>1</v>
      </c>
      <c r="Z25">
        <v>1</v>
      </c>
      <c r="AA25">
        <v>8</v>
      </c>
      <c r="AB25">
        <v>3</v>
      </c>
      <c r="AC25">
        <v>0</v>
      </c>
      <c r="AD25">
        <v>9</v>
      </c>
      <c r="AE25">
        <v>0</v>
      </c>
      <c r="AF25">
        <v>0</v>
      </c>
      <c r="AG25">
        <v>2</v>
      </c>
      <c r="AH25">
        <v>0</v>
      </c>
      <c r="AI25" t="s">
        <v>164</v>
      </c>
      <c r="AJ25">
        <v>35.817059999999998</v>
      </c>
      <c r="AK25" t="s">
        <v>165</v>
      </c>
      <c r="AL25">
        <v>-90.682203999999999</v>
      </c>
      <c r="AM25">
        <v>25</v>
      </c>
      <c r="AN25">
        <v>1100</v>
      </c>
      <c r="AO25" t="s">
        <v>118</v>
      </c>
      <c r="AP25">
        <v>-74</v>
      </c>
      <c r="AQ25">
        <v>-44</v>
      </c>
      <c r="AR25">
        <v>576</v>
      </c>
      <c r="AZ25">
        <v>1200</v>
      </c>
      <c r="BA25">
        <v>0</v>
      </c>
      <c r="BB25" t="str">
        <f t="shared" si="2"/>
        <v xml:space="preserve">N325GC  </v>
      </c>
      <c r="BC25">
        <v>1</v>
      </c>
      <c r="BH25">
        <v>1175</v>
      </c>
      <c r="BI25">
        <v>1</v>
      </c>
      <c r="BJ25">
        <v>1</v>
      </c>
      <c r="BK25">
        <v>0</v>
      </c>
      <c r="BL25">
        <v>0</v>
      </c>
      <c r="BO25">
        <v>0</v>
      </c>
      <c r="BP25">
        <v>0</v>
      </c>
      <c r="BW25" t="str">
        <f>"15:24:30.408"</f>
        <v>15:24:30.408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2</v>
      </c>
      <c r="CP25" t="s">
        <v>119</v>
      </c>
      <c r="CQ25">
        <v>511</v>
      </c>
      <c r="CR25">
        <v>0</v>
      </c>
      <c r="CW25">
        <v>6941675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1</v>
      </c>
    </row>
    <row r="26" spans="1:113" x14ac:dyDescent="0.3">
      <c r="A26" t="str">
        <f>"01/04/2021 15:24:29.397"</f>
        <v>01/04/2021 15:24:29.397</v>
      </c>
      <c r="C26" t="str">
        <f t="shared" si="1"/>
        <v>FFDDD3C0</v>
      </c>
      <c r="D26" t="s">
        <v>113</v>
      </c>
      <c r="E26">
        <v>5</v>
      </c>
      <c r="H26">
        <v>169</v>
      </c>
      <c r="I26" t="s">
        <v>114</v>
      </c>
      <c r="J26" t="s">
        <v>115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>"15:24:31.000"</f>
        <v>15:24:31.000</v>
      </c>
      <c r="T26" t="str">
        <f>"15:24:31.000"</f>
        <v>15:24:31.000</v>
      </c>
      <c r="U26" t="str">
        <f t="shared" si="0"/>
        <v>A3817C</v>
      </c>
      <c r="V26">
        <v>0</v>
      </c>
      <c r="W26">
        <v>0</v>
      </c>
      <c r="X26">
        <v>1</v>
      </c>
      <c r="Z26">
        <v>1</v>
      </c>
      <c r="AA26">
        <v>8</v>
      </c>
      <c r="AB26">
        <v>3</v>
      </c>
      <c r="AC26">
        <v>0</v>
      </c>
      <c r="AD26">
        <v>9</v>
      </c>
      <c r="AE26">
        <v>0</v>
      </c>
      <c r="AF26">
        <v>0</v>
      </c>
      <c r="AG26">
        <v>2</v>
      </c>
      <c r="AH26">
        <v>0</v>
      </c>
      <c r="AI26" t="s">
        <v>166</v>
      </c>
      <c r="AJ26">
        <v>35.816845999999998</v>
      </c>
      <c r="AK26" t="s">
        <v>167</v>
      </c>
      <c r="AL26">
        <v>-90.682632999999996</v>
      </c>
      <c r="AM26">
        <v>25</v>
      </c>
      <c r="AN26">
        <v>1100</v>
      </c>
      <c r="AO26" t="s">
        <v>118</v>
      </c>
      <c r="AP26">
        <v>-74</v>
      </c>
      <c r="AQ26">
        <v>-44</v>
      </c>
      <c r="AR26">
        <v>640</v>
      </c>
      <c r="AZ26">
        <v>1200</v>
      </c>
      <c r="BA26">
        <v>0</v>
      </c>
      <c r="BB26" t="str">
        <f t="shared" si="2"/>
        <v xml:space="preserve">N325GC  </v>
      </c>
      <c r="BC26">
        <v>1</v>
      </c>
      <c r="BH26">
        <v>1200</v>
      </c>
      <c r="BI26">
        <v>1</v>
      </c>
      <c r="BJ26">
        <v>1</v>
      </c>
      <c r="BK26">
        <v>0</v>
      </c>
      <c r="BL26">
        <v>0</v>
      </c>
      <c r="BO26">
        <v>0</v>
      </c>
      <c r="BP26">
        <v>0</v>
      </c>
      <c r="BW26" t="str">
        <f>"15:24:31.447"</f>
        <v>15:24:31.447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2</v>
      </c>
      <c r="CP26" t="s">
        <v>119</v>
      </c>
      <c r="CQ26">
        <v>511</v>
      </c>
      <c r="CR26">
        <v>0</v>
      </c>
      <c r="CW26">
        <v>6941860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1</v>
      </c>
    </row>
    <row r="27" spans="1:113" x14ac:dyDescent="0.3">
      <c r="A27" t="str">
        <f>"01/04/2021 15:24:30.502"</f>
        <v>01/04/2021 15:24:30.502</v>
      </c>
      <c r="C27" t="str">
        <f t="shared" si="1"/>
        <v>FFDDD3C0</v>
      </c>
      <c r="D27" t="s">
        <v>113</v>
      </c>
      <c r="E27">
        <v>5</v>
      </c>
      <c r="H27">
        <v>169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>"15:24:32.000"</f>
        <v>15:24:32.000</v>
      </c>
      <c r="T27" t="str">
        <f>"15:24:32.000"</f>
        <v>15:24:32.000</v>
      </c>
      <c r="U27" t="str">
        <f t="shared" si="0"/>
        <v>A3817C</v>
      </c>
      <c r="V27">
        <v>0</v>
      </c>
      <c r="W27">
        <v>0</v>
      </c>
      <c r="X27">
        <v>1</v>
      </c>
      <c r="Z27">
        <v>1</v>
      </c>
      <c r="AA27">
        <v>8</v>
      </c>
      <c r="AB27">
        <v>3</v>
      </c>
      <c r="AC27">
        <v>0</v>
      </c>
      <c r="AD27">
        <v>9</v>
      </c>
      <c r="AE27">
        <v>0</v>
      </c>
      <c r="AF27">
        <v>0</v>
      </c>
      <c r="AG27">
        <v>2</v>
      </c>
      <c r="AH27">
        <v>0</v>
      </c>
      <c r="AI27" t="s">
        <v>168</v>
      </c>
      <c r="AJ27">
        <v>35.816653000000002</v>
      </c>
      <c r="AK27" t="s">
        <v>169</v>
      </c>
      <c r="AL27">
        <v>-90.683041000000003</v>
      </c>
      <c r="AM27">
        <v>25</v>
      </c>
      <c r="AN27">
        <v>1100</v>
      </c>
      <c r="AO27" t="s">
        <v>118</v>
      </c>
      <c r="AP27">
        <v>-74</v>
      </c>
      <c r="AQ27">
        <v>-45</v>
      </c>
      <c r="AR27">
        <v>640</v>
      </c>
      <c r="AZ27">
        <v>1200</v>
      </c>
      <c r="BA27">
        <v>0</v>
      </c>
      <c r="BB27" t="str">
        <f t="shared" si="2"/>
        <v xml:space="preserve">N325GC  </v>
      </c>
      <c r="BC27">
        <v>1</v>
      </c>
      <c r="BH27">
        <v>1200</v>
      </c>
      <c r="BI27">
        <v>1</v>
      </c>
      <c r="BJ27">
        <v>1</v>
      </c>
      <c r="BK27">
        <v>0</v>
      </c>
      <c r="BL27">
        <v>0</v>
      </c>
      <c r="BO27">
        <v>0</v>
      </c>
      <c r="BP27">
        <v>0</v>
      </c>
      <c r="BW27" t="str">
        <f>"15:24:32.573"</f>
        <v>15:24:32.573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2</v>
      </c>
      <c r="CP27" t="s">
        <v>119</v>
      </c>
      <c r="CQ27">
        <v>511</v>
      </c>
      <c r="CR27">
        <v>0</v>
      </c>
      <c r="CW27">
        <v>6942065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1</v>
      </c>
    </row>
    <row r="28" spans="1:113" x14ac:dyDescent="0.3">
      <c r="A28" t="str">
        <f>"01/04/2021 15:24:31.511"</f>
        <v>01/04/2021 15:24:31.511</v>
      </c>
      <c r="C28" t="str">
        <f t="shared" si="1"/>
        <v>FFDDD3C0</v>
      </c>
      <c r="D28" t="s">
        <v>113</v>
      </c>
      <c r="E28">
        <v>5</v>
      </c>
      <c r="H28">
        <v>169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>"15:24:33.000"</f>
        <v>15:24:33.000</v>
      </c>
      <c r="T28" t="str">
        <f>"15:24:33.000"</f>
        <v>15:24:33.000</v>
      </c>
      <c r="U28" t="str">
        <f t="shared" si="0"/>
        <v>A3817C</v>
      </c>
      <c r="V28">
        <v>0</v>
      </c>
      <c r="W28">
        <v>0</v>
      </c>
      <c r="X28">
        <v>1</v>
      </c>
      <c r="Z28">
        <v>1</v>
      </c>
      <c r="AA28">
        <v>8</v>
      </c>
      <c r="AB28">
        <v>3</v>
      </c>
      <c r="AC28">
        <v>0</v>
      </c>
      <c r="AD28">
        <v>9</v>
      </c>
      <c r="AE28">
        <v>0</v>
      </c>
      <c r="AF28">
        <v>0</v>
      </c>
      <c r="AG28">
        <v>2</v>
      </c>
      <c r="AH28">
        <v>0</v>
      </c>
      <c r="AI28" t="s">
        <v>170</v>
      </c>
      <c r="AJ28">
        <v>35.816437999999998</v>
      </c>
      <c r="AK28" t="s">
        <v>171</v>
      </c>
      <c r="AL28">
        <v>-90.683491000000004</v>
      </c>
      <c r="AM28">
        <v>25</v>
      </c>
      <c r="AN28">
        <v>1100</v>
      </c>
      <c r="AO28" t="s">
        <v>118</v>
      </c>
      <c r="AP28">
        <v>-72</v>
      </c>
      <c r="AQ28">
        <v>-46</v>
      </c>
      <c r="AR28">
        <v>704</v>
      </c>
      <c r="AZ28">
        <v>1200</v>
      </c>
      <c r="BA28">
        <v>0</v>
      </c>
      <c r="BB28" t="str">
        <f t="shared" si="2"/>
        <v xml:space="preserve">N325GC  </v>
      </c>
      <c r="BC28">
        <v>1</v>
      </c>
      <c r="BH28">
        <v>1225</v>
      </c>
      <c r="BI28">
        <v>1</v>
      </c>
      <c r="BJ28">
        <v>1</v>
      </c>
      <c r="BK28">
        <v>0</v>
      </c>
      <c r="BL28">
        <v>0</v>
      </c>
      <c r="BO28">
        <v>0</v>
      </c>
      <c r="BP28">
        <v>0</v>
      </c>
      <c r="BW28" t="str">
        <f>"15:24:33.602"</f>
        <v>15:24:33.602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2</v>
      </c>
      <c r="CP28" t="s">
        <v>119</v>
      </c>
      <c r="CQ28">
        <v>511</v>
      </c>
      <c r="CR28">
        <v>0</v>
      </c>
      <c r="CW28">
        <v>6942252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1</v>
      </c>
    </row>
    <row r="29" spans="1:113" x14ac:dyDescent="0.3">
      <c r="A29" t="str">
        <f>"01/04/2021 15:24:32.625"</f>
        <v>01/04/2021 15:24:32.625</v>
      </c>
      <c r="C29" t="str">
        <f t="shared" si="1"/>
        <v>FFDDD3C0</v>
      </c>
      <c r="D29" t="s">
        <v>113</v>
      </c>
      <c r="E29">
        <v>5</v>
      </c>
      <c r="H29">
        <v>169</v>
      </c>
      <c r="I29" t="s">
        <v>114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>"15:24:34.000"</f>
        <v>15:24:34.000</v>
      </c>
      <c r="T29" t="str">
        <f>"15:24:34.000"</f>
        <v>15:24:34.000</v>
      </c>
      <c r="U29" t="str">
        <f t="shared" si="0"/>
        <v>A3817C</v>
      </c>
      <c r="V29">
        <v>0</v>
      </c>
      <c r="W29">
        <v>0</v>
      </c>
      <c r="X29">
        <v>1</v>
      </c>
      <c r="Z29">
        <v>1</v>
      </c>
      <c r="AA29">
        <v>8</v>
      </c>
      <c r="AB29">
        <v>3</v>
      </c>
      <c r="AC29">
        <v>0</v>
      </c>
      <c r="AD29">
        <v>9</v>
      </c>
      <c r="AE29">
        <v>0</v>
      </c>
      <c r="AF29">
        <v>0</v>
      </c>
      <c r="AG29">
        <v>2</v>
      </c>
      <c r="AH29">
        <v>0</v>
      </c>
      <c r="AI29" t="s">
        <v>172</v>
      </c>
      <c r="AJ29">
        <v>35.816201999999997</v>
      </c>
      <c r="AK29" t="s">
        <v>173</v>
      </c>
      <c r="AL29">
        <v>-90.683942000000002</v>
      </c>
      <c r="AM29">
        <v>25</v>
      </c>
      <c r="AN29">
        <v>1100</v>
      </c>
      <c r="AO29" t="s">
        <v>118</v>
      </c>
      <c r="AP29">
        <v>-72</v>
      </c>
      <c r="AQ29">
        <v>-45</v>
      </c>
      <c r="AR29">
        <v>832</v>
      </c>
      <c r="AZ29">
        <v>1200</v>
      </c>
      <c r="BA29">
        <v>0</v>
      </c>
      <c r="BB29" t="str">
        <f t="shared" si="2"/>
        <v xml:space="preserve">N325GC  </v>
      </c>
      <c r="BC29">
        <v>1</v>
      </c>
      <c r="BH29">
        <v>1225</v>
      </c>
      <c r="BI29">
        <v>1</v>
      </c>
      <c r="BJ29">
        <v>1</v>
      </c>
      <c r="BK29">
        <v>0</v>
      </c>
      <c r="BL29">
        <v>0</v>
      </c>
      <c r="BO29">
        <v>0</v>
      </c>
      <c r="BP29">
        <v>0</v>
      </c>
      <c r="BW29" t="str">
        <f>"15:24:34.723"</f>
        <v>15:24:34.723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3</v>
      </c>
      <c r="CP29" t="s">
        <v>119</v>
      </c>
      <c r="CQ29">
        <v>511</v>
      </c>
      <c r="CR29">
        <v>0</v>
      </c>
      <c r="CW29">
        <v>6942462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1</v>
      </c>
    </row>
    <row r="30" spans="1:113" x14ac:dyDescent="0.3">
      <c r="A30" t="str">
        <f>"01/04/2021 15:24:33.484"</f>
        <v>01/04/2021 15:24:33.484</v>
      </c>
      <c r="C30" t="str">
        <f t="shared" si="1"/>
        <v>FFDDD3C0</v>
      </c>
      <c r="D30" t="s">
        <v>113</v>
      </c>
      <c r="E30">
        <v>5</v>
      </c>
      <c r="H30">
        <v>169</v>
      </c>
      <c r="I30" t="s">
        <v>114</v>
      </c>
      <c r="J30" t="s">
        <v>115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>"15:24:35.000"</f>
        <v>15:24:35.000</v>
      </c>
      <c r="T30" t="str">
        <f>"15:24:35.000"</f>
        <v>15:24:35.000</v>
      </c>
      <c r="U30" t="str">
        <f t="shared" si="0"/>
        <v>A3817C</v>
      </c>
      <c r="V30">
        <v>0</v>
      </c>
      <c r="W30">
        <v>0</v>
      </c>
      <c r="X30">
        <v>1</v>
      </c>
      <c r="Z30">
        <v>1</v>
      </c>
      <c r="AA30">
        <v>8</v>
      </c>
      <c r="AB30">
        <v>3</v>
      </c>
      <c r="AC30">
        <v>0</v>
      </c>
      <c r="AD30">
        <v>9</v>
      </c>
      <c r="AE30">
        <v>0</v>
      </c>
      <c r="AF30">
        <v>0</v>
      </c>
      <c r="AG30">
        <v>2</v>
      </c>
      <c r="AH30">
        <v>0</v>
      </c>
      <c r="AI30" t="s">
        <v>174</v>
      </c>
      <c r="AJ30">
        <v>35.815966000000003</v>
      </c>
      <c r="AK30" t="s">
        <v>175</v>
      </c>
      <c r="AL30">
        <v>-90.684349999999995</v>
      </c>
      <c r="AM30">
        <v>25</v>
      </c>
      <c r="AN30">
        <v>1100</v>
      </c>
      <c r="AO30" t="s">
        <v>118</v>
      </c>
      <c r="AP30">
        <v>-72</v>
      </c>
      <c r="AQ30">
        <v>-45</v>
      </c>
      <c r="AR30">
        <v>896</v>
      </c>
      <c r="AZ30">
        <v>1200</v>
      </c>
      <c r="BA30">
        <v>0</v>
      </c>
      <c r="BB30" t="str">
        <f t="shared" si="2"/>
        <v xml:space="preserve">N325GC  </v>
      </c>
      <c r="BC30">
        <v>1</v>
      </c>
      <c r="BH30">
        <v>1225</v>
      </c>
      <c r="BI30">
        <v>1</v>
      </c>
      <c r="BJ30">
        <v>1</v>
      </c>
      <c r="BK30">
        <v>0</v>
      </c>
      <c r="BL30">
        <v>0</v>
      </c>
      <c r="BO30">
        <v>0</v>
      </c>
      <c r="BP30">
        <v>0</v>
      </c>
      <c r="BW30" t="str">
        <f>"15:24:35.542"</f>
        <v>15:24:35.542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3</v>
      </c>
      <c r="CP30" t="s">
        <v>119</v>
      </c>
      <c r="CQ30">
        <v>511</v>
      </c>
      <c r="CR30">
        <v>0</v>
      </c>
      <c r="CW30">
        <v>6942606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1</v>
      </c>
    </row>
    <row r="31" spans="1:113" x14ac:dyDescent="0.3">
      <c r="A31" t="str">
        <f>"01/04/2021 15:24:34.394"</f>
        <v>01/04/2021 15:24:34.394</v>
      </c>
      <c r="C31" t="str">
        <f t="shared" si="1"/>
        <v>FFDDD3C0</v>
      </c>
      <c r="D31" t="s">
        <v>113</v>
      </c>
      <c r="E31">
        <v>5</v>
      </c>
      <c r="H31">
        <v>169</v>
      </c>
      <c r="I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>"15:24:36.000"</f>
        <v>15:24:36.000</v>
      </c>
      <c r="T31" t="str">
        <f>"15:24:36.000"</f>
        <v>15:24:36.000</v>
      </c>
      <c r="U31" t="str">
        <f t="shared" si="0"/>
        <v>A3817C</v>
      </c>
      <c r="V31">
        <v>0</v>
      </c>
      <c r="W31">
        <v>0</v>
      </c>
      <c r="X31">
        <v>1</v>
      </c>
      <c r="Z31">
        <v>1</v>
      </c>
      <c r="AA31">
        <v>8</v>
      </c>
      <c r="AB31">
        <v>3</v>
      </c>
      <c r="AC31">
        <v>0</v>
      </c>
      <c r="AD31">
        <v>9</v>
      </c>
      <c r="AE31">
        <v>0</v>
      </c>
      <c r="AF31">
        <v>0</v>
      </c>
      <c r="AG31">
        <v>2</v>
      </c>
      <c r="AH31">
        <v>0</v>
      </c>
      <c r="AI31" t="s">
        <v>176</v>
      </c>
      <c r="AJ31">
        <v>35.815773</v>
      </c>
      <c r="AK31" t="s">
        <v>177</v>
      </c>
      <c r="AL31">
        <v>-90.684757000000005</v>
      </c>
      <c r="AM31">
        <v>25</v>
      </c>
      <c r="AN31">
        <v>1200</v>
      </c>
      <c r="AO31" t="s">
        <v>118</v>
      </c>
      <c r="AP31">
        <v>-73</v>
      </c>
      <c r="AQ31">
        <v>-44</v>
      </c>
      <c r="AR31">
        <v>896</v>
      </c>
      <c r="AZ31">
        <v>1200</v>
      </c>
      <c r="BA31">
        <v>0</v>
      </c>
      <c r="BB31" t="str">
        <f t="shared" si="2"/>
        <v xml:space="preserve">N325GC  </v>
      </c>
      <c r="BC31">
        <v>1</v>
      </c>
      <c r="BH31">
        <v>1250</v>
      </c>
      <c r="BI31">
        <v>1</v>
      </c>
      <c r="BJ31">
        <v>1</v>
      </c>
      <c r="BK31">
        <v>0</v>
      </c>
      <c r="BL31">
        <v>0</v>
      </c>
      <c r="BO31">
        <v>0</v>
      </c>
      <c r="BP31">
        <v>0</v>
      </c>
      <c r="BW31" t="str">
        <f>"15:24:36.458"</f>
        <v>15:24:36.458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3</v>
      </c>
      <c r="CP31" t="s">
        <v>119</v>
      </c>
      <c r="CQ31">
        <v>511</v>
      </c>
      <c r="CR31">
        <v>0</v>
      </c>
      <c r="CW31">
        <v>6942768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1</v>
      </c>
    </row>
    <row r="32" spans="1:113" x14ac:dyDescent="0.3">
      <c r="A32" t="str">
        <f>"01/04/2021 15:24:35.792"</f>
        <v>01/04/2021 15:24:35.792</v>
      </c>
      <c r="C32" t="str">
        <f t="shared" si="1"/>
        <v>FFDDD3C0</v>
      </c>
      <c r="D32" t="s">
        <v>178</v>
      </c>
      <c r="E32">
        <v>9</v>
      </c>
      <c r="F32">
        <v>1009</v>
      </c>
      <c r="G32" t="s">
        <v>114</v>
      </c>
      <c r="J32" t="s">
        <v>179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>"15:24:37.000"</f>
        <v>15:24:37.000</v>
      </c>
      <c r="T32" t="str">
        <f>"15:24:37.000"</f>
        <v>15:24:37.000</v>
      </c>
      <c r="U32" t="str">
        <f t="shared" si="0"/>
        <v>A3817C</v>
      </c>
      <c r="V32">
        <v>0</v>
      </c>
      <c r="W32">
        <v>0</v>
      </c>
      <c r="X32">
        <v>1</v>
      </c>
      <c r="Z32">
        <v>1</v>
      </c>
      <c r="AA32">
        <v>8</v>
      </c>
      <c r="AB32">
        <v>3</v>
      </c>
      <c r="AC32">
        <v>0</v>
      </c>
      <c r="AD32">
        <v>9</v>
      </c>
      <c r="AE32">
        <v>0</v>
      </c>
      <c r="AF32">
        <v>0</v>
      </c>
      <c r="AG32">
        <v>2</v>
      </c>
      <c r="AH32">
        <v>0</v>
      </c>
      <c r="AI32" t="s">
        <v>180</v>
      </c>
      <c r="AJ32">
        <v>35.815579999999997</v>
      </c>
      <c r="AK32" t="s">
        <v>181</v>
      </c>
      <c r="AL32">
        <v>-90.685164999999998</v>
      </c>
      <c r="AM32">
        <v>25</v>
      </c>
      <c r="AN32">
        <v>1200</v>
      </c>
      <c r="AO32" t="s">
        <v>118</v>
      </c>
      <c r="AP32">
        <v>-73</v>
      </c>
      <c r="AQ32">
        <v>-44</v>
      </c>
      <c r="AR32">
        <v>960</v>
      </c>
      <c r="AZ32">
        <v>1200</v>
      </c>
      <c r="BA32">
        <v>1</v>
      </c>
      <c r="BB32" t="str">
        <f t="shared" si="2"/>
        <v xml:space="preserve">N325GC  </v>
      </c>
      <c r="BC32">
        <v>1</v>
      </c>
      <c r="BH32">
        <v>1275</v>
      </c>
      <c r="BI32">
        <v>1</v>
      </c>
      <c r="BJ32">
        <v>1</v>
      </c>
      <c r="BK32">
        <v>0</v>
      </c>
      <c r="BL32">
        <v>0</v>
      </c>
      <c r="BO32">
        <v>0</v>
      </c>
      <c r="BP32">
        <v>0</v>
      </c>
      <c r="BW32" t="str">
        <f>"15:24:37.867"</f>
        <v>15:24:37.867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4</v>
      </c>
      <c r="CP32" t="s">
        <v>119</v>
      </c>
      <c r="CQ32">
        <v>511</v>
      </c>
      <c r="CR32">
        <v>0</v>
      </c>
      <c r="CW32">
        <v>6943023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"01/04/2021 15:24:35.792"</f>
        <v>01/04/2021 15:24:35.792</v>
      </c>
      <c r="C33" t="str">
        <f t="shared" si="1"/>
        <v>FFDDD3C0</v>
      </c>
      <c r="D33" t="s">
        <v>113</v>
      </c>
      <c r="E33">
        <v>5</v>
      </c>
      <c r="H33">
        <v>169</v>
      </c>
      <c r="I33" t="s">
        <v>114</v>
      </c>
      <c r="J33" t="s">
        <v>115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>"15:24:37.000"</f>
        <v>15:24:37.000</v>
      </c>
      <c r="T33" t="str">
        <f>"15:24:37.000"</f>
        <v>15:24:37.000</v>
      </c>
      <c r="U33" t="str">
        <f t="shared" si="0"/>
        <v>A3817C</v>
      </c>
      <c r="V33">
        <v>0</v>
      </c>
      <c r="W33">
        <v>0</v>
      </c>
      <c r="X33">
        <v>1</v>
      </c>
      <c r="Z33">
        <v>1</v>
      </c>
      <c r="AA33">
        <v>8</v>
      </c>
      <c r="AB33">
        <v>3</v>
      </c>
      <c r="AC33">
        <v>0</v>
      </c>
      <c r="AD33">
        <v>9</v>
      </c>
      <c r="AE33">
        <v>0</v>
      </c>
      <c r="AF33">
        <v>0</v>
      </c>
      <c r="AG33">
        <v>2</v>
      </c>
      <c r="AH33">
        <v>0</v>
      </c>
      <c r="AI33" t="s">
        <v>180</v>
      </c>
      <c r="AJ33">
        <v>35.815579999999997</v>
      </c>
      <c r="AK33" t="s">
        <v>181</v>
      </c>
      <c r="AL33">
        <v>-90.685164999999998</v>
      </c>
      <c r="AM33">
        <v>25</v>
      </c>
      <c r="AN33">
        <v>1200</v>
      </c>
      <c r="AO33" t="s">
        <v>118</v>
      </c>
      <c r="AP33">
        <v>-73</v>
      </c>
      <c r="AQ33">
        <v>-44</v>
      </c>
      <c r="AR33">
        <v>960</v>
      </c>
      <c r="AZ33">
        <v>1200</v>
      </c>
      <c r="BA33">
        <v>1</v>
      </c>
      <c r="BB33" t="str">
        <f t="shared" si="2"/>
        <v xml:space="preserve">N325GC  </v>
      </c>
      <c r="BC33">
        <v>1</v>
      </c>
      <c r="BH33">
        <v>1275</v>
      </c>
      <c r="BI33">
        <v>1</v>
      </c>
      <c r="BJ33">
        <v>1</v>
      </c>
      <c r="BK33">
        <v>0</v>
      </c>
      <c r="BL33">
        <v>0</v>
      </c>
      <c r="BO33">
        <v>0</v>
      </c>
      <c r="BP33">
        <v>0</v>
      </c>
      <c r="BW33" t="str">
        <f>"15:24:37.867"</f>
        <v>15:24:37.867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4</v>
      </c>
      <c r="CP33" t="s">
        <v>119</v>
      </c>
      <c r="CQ33">
        <v>511</v>
      </c>
      <c r="CR33">
        <v>0</v>
      </c>
      <c r="CW33">
        <v>6943023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"01/04/2021 15:24:36.901"</f>
        <v>01/04/2021 15:24:36.901</v>
      </c>
      <c r="C34" t="str">
        <f t="shared" si="1"/>
        <v>FFDDD3C0</v>
      </c>
      <c r="D34" t="s">
        <v>178</v>
      </c>
      <c r="E34">
        <v>9</v>
      </c>
      <c r="F34">
        <v>1009</v>
      </c>
      <c r="G34" t="s">
        <v>114</v>
      </c>
      <c r="J34" t="s">
        <v>179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>"15:24:38.000"</f>
        <v>15:24:38.000</v>
      </c>
      <c r="T34" t="str">
        <f>"15:24:38.000"</f>
        <v>15:24:38.000</v>
      </c>
      <c r="U34" t="str">
        <f t="shared" si="0"/>
        <v>A3817C</v>
      </c>
      <c r="V34">
        <v>0</v>
      </c>
      <c r="W34">
        <v>0</v>
      </c>
      <c r="X34">
        <v>1</v>
      </c>
      <c r="Z34">
        <v>1</v>
      </c>
      <c r="AA34">
        <v>8</v>
      </c>
      <c r="AB34">
        <v>3</v>
      </c>
      <c r="AC34">
        <v>0</v>
      </c>
      <c r="AD34">
        <v>9</v>
      </c>
      <c r="AE34">
        <v>0</v>
      </c>
      <c r="AF34">
        <v>0</v>
      </c>
      <c r="AG34">
        <v>2</v>
      </c>
      <c r="AH34">
        <v>0</v>
      </c>
      <c r="AI34" t="s">
        <v>182</v>
      </c>
      <c r="AJ34">
        <v>35.815344000000003</v>
      </c>
      <c r="AK34" t="s">
        <v>183</v>
      </c>
      <c r="AL34">
        <v>-90.685593999999995</v>
      </c>
      <c r="AM34">
        <v>25</v>
      </c>
      <c r="AN34">
        <v>1200</v>
      </c>
      <c r="AO34" t="s">
        <v>118</v>
      </c>
      <c r="AP34">
        <v>-73</v>
      </c>
      <c r="AQ34">
        <v>-44</v>
      </c>
      <c r="AR34">
        <v>960</v>
      </c>
      <c r="AZ34">
        <v>1200</v>
      </c>
      <c r="BA34">
        <v>1</v>
      </c>
      <c r="BB34" t="str">
        <f t="shared" si="2"/>
        <v xml:space="preserve">N325GC  </v>
      </c>
      <c r="BC34">
        <v>1</v>
      </c>
      <c r="BH34">
        <v>1300</v>
      </c>
      <c r="BI34">
        <v>1</v>
      </c>
      <c r="BJ34">
        <v>1</v>
      </c>
      <c r="BK34">
        <v>0</v>
      </c>
      <c r="BL34">
        <v>0</v>
      </c>
      <c r="BO34">
        <v>0</v>
      </c>
      <c r="BP34">
        <v>0</v>
      </c>
      <c r="BW34" t="str">
        <f>"15:24:38.978"</f>
        <v>15:24:38.978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4</v>
      </c>
      <c r="CP34" t="s">
        <v>119</v>
      </c>
      <c r="CQ34">
        <v>511</v>
      </c>
      <c r="CR34">
        <v>0</v>
      </c>
      <c r="CW34">
        <v>6943226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"01/04/2021 15:24:36.901"</f>
        <v>01/04/2021 15:24:36.901</v>
      </c>
      <c r="C35" t="str">
        <f t="shared" si="1"/>
        <v>FFDDD3C0</v>
      </c>
      <c r="D35" t="s">
        <v>113</v>
      </c>
      <c r="E35">
        <v>5</v>
      </c>
      <c r="H35">
        <v>169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>"15:24:38.000"</f>
        <v>15:24:38.000</v>
      </c>
      <c r="T35" t="str">
        <f>"15:24:38.000"</f>
        <v>15:24:38.000</v>
      </c>
      <c r="U35" t="str">
        <f t="shared" si="0"/>
        <v>A3817C</v>
      </c>
      <c r="V35">
        <v>0</v>
      </c>
      <c r="W35">
        <v>0</v>
      </c>
      <c r="X35">
        <v>1</v>
      </c>
      <c r="Z35">
        <v>1</v>
      </c>
      <c r="AA35">
        <v>8</v>
      </c>
      <c r="AB35">
        <v>3</v>
      </c>
      <c r="AC35">
        <v>0</v>
      </c>
      <c r="AD35">
        <v>9</v>
      </c>
      <c r="AE35">
        <v>0</v>
      </c>
      <c r="AF35">
        <v>0</v>
      </c>
      <c r="AG35">
        <v>2</v>
      </c>
      <c r="AH35">
        <v>0</v>
      </c>
      <c r="AI35" t="s">
        <v>182</v>
      </c>
      <c r="AJ35">
        <v>35.815344000000003</v>
      </c>
      <c r="AK35" t="s">
        <v>183</v>
      </c>
      <c r="AL35">
        <v>-90.685593999999995</v>
      </c>
      <c r="AM35">
        <v>25</v>
      </c>
      <c r="AN35">
        <v>1200</v>
      </c>
      <c r="AO35" t="s">
        <v>118</v>
      </c>
      <c r="AP35">
        <v>-73</v>
      </c>
      <c r="AQ35">
        <v>-44</v>
      </c>
      <c r="AR35">
        <v>960</v>
      </c>
      <c r="AZ35">
        <v>1200</v>
      </c>
      <c r="BA35">
        <v>1</v>
      </c>
      <c r="BB35" t="str">
        <f t="shared" si="2"/>
        <v xml:space="preserve">N325GC  </v>
      </c>
      <c r="BC35">
        <v>1</v>
      </c>
      <c r="BH35">
        <v>1300</v>
      </c>
      <c r="BI35">
        <v>1</v>
      </c>
      <c r="BJ35">
        <v>1</v>
      </c>
      <c r="BK35">
        <v>0</v>
      </c>
      <c r="BL35">
        <v>0</v>
      </c>
      <c r="BO35">
        <v>0</v>
      </c>
      <c r="BP35">
        <v>0</v>
      </c>
      <c r="BW35" t="str">
        <f>"15:24:38.978"</f>
        <v>15:24:38.978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4</v>
      </c>
      <c r="CP35" t="s">
        <v>119</v>
      </c>
      <c r="CQ35">
        <v>511</v>
      </c>
      <c r="CR35">
        <v>0</v>
      </c>
      <c r="CW35">
        <v>6943226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"01/04/2021 15:24:37.705"</f>
        <v>01/04/2021 15:24:37.705</v>
      </c>
      <c r="C36" t="str">
        <f t="shared" si="1"/>
        <v>FFDDD3C0</v>
      </c>
      <c r="D36" t="s">
        <v>178</v>
      </c>
      <c r="E36">
        <v>9</v>
      </c>
      <c r="F36">
        <v>1009</v>
      </c>
      <c r="G36" t="s">
        <v>114</v>
      </c>
      <c r="J36" t="s">
        <v>179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>"15:24:39.000"</f>
        <v>15:24:39.000</v>
      </c>
      <c r="T36" t="str">
        <f>"15:24:39.000"</f>
        <v>15:24:39.000</v>
      </c>
      <c r="U36" t="str">
        <f t="shared" si="0"/>
        <v>A3817C</v>
      </c>
      <c r="V36">
        <v>0</v>
      </c>
      <c r="W36">
        <v>0</v>
      </c>
      <c r="X36">
        <v>1</v>
      </c>
      <c r="Z36">
        <v>1</v>
      </c>
      <c r="AA36">
        <v>8</v>
      </c>
      <c r="AB36">
        <v>3</v>
      </c>
      <c r="AC36">
        <v>0</v>
      </c>
      <c r="AD36">
        <v>9</v>
      </c>
      <c r="AE36">
        <v>0</v>
      </c>
      <c r="AF36">
        <v>0</v>
      </c>
      <c r="AG36">
        <v>2</v>
      </c>
      <c r="AH36">
        <v>0</v>
      </c>
      <c r="AI36" t="s">
        <v>184</v>
      </c>
      <c r="AJ36">
        <v>35.815151</v>
      </c>
      <c r="AK36" t="s">
        <v>185</v>
      </c>
      <c r="AL36">
        <v>-90.686002000000002</v>
      </c>
      <c r="AM36">
        <v>25</v>
      </c>
      <c r="AN36">
        <v>1200</v>
      </c>
      <c r="AO36" t="s">
        <v>118</v>
      </c>
      <c r="AP36">
        <v>-73</v>
      </c>
      <c r="AQ36">
        <v>-44</v>
      </c>
      <c r="AR36">
        <v>896</v>
      </c>
      <c r="AZ36">
        <v>1200</v>
      </c>
      <c r="BA36">
        <v>1</v>
      </c>
      <c r="BB36" t="str">
        <f t="shared" si="2"/>
        <v xml:space="preserve">N325GC  </v>
      </c>
      <c r="BC36">
        <v>1</v>
      </c>
      <c r="BH36">
        <v>1325</v>
      </c>
      <c r="BI36">
        <v>1</v>
      </c>
      <c r="BJ36">
        <v>1</v>
      </c>
      <c r="BK36">
        <v>0</v>
      </c>
      <c r="BL36">
        <v>0</v>
      </c>
      <c r="BO36">
        <v>0</v>
      </c>
      <c r="BP36">
        <v>0</v>
      </c>
      <c r="BW36" t="str">
        <f>"15:24:39.777"</f>
        <v>15:24:39.777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4</v>
      </c>
      <c r="CP36" t="s">
        <v>119</v>
      </c>
      <c r="CQ36">
        <v>511</v>
      </c>
      <c r="CR36">
        <v>0</v>
      </c>
      <c r="CW36">
        <v>6943359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"01/04/2021 15:24:37.705"</f>
        <v>01/04/2021 15:24:37.705</v>
      </c>
      <c r="C37" t="str">
        <f t="shared" si="1"/>
        <v>FFDDD3C0</v>
      </c>
      <c r="D37" t="s">
        <v>113</v>
      </c>
      <c r="E37">
        <v>5</v>
      </c>
      <c r="H37">
        <v>169</v>
      </c>
      <c r="I37" t="s">
        <v>114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>"15:24:39.000"</f>
        <v>15:24:39.000</v>
      </c>
      <c r="T37" t="str">
        <f>"15:24:39.000"</f>
        <v>15:24:39.000</v>
      </c>
      <c r="U37" t="str">
        <f t="shared" si="0"/>
        <v>A3817C</v>
      </c>
      <c r="V37">
        <v>0</v>
      </c>
      <c r="W37">
        <v>0</v>
      </c>
      <c r="X37">
        <v>1</v>
      </c>
      <c r="Z37">
        <v>1</v>
      </c>
      <c r="AA37">
        <v>8</v>
      </c>
      <c r="AB37">
        <v>3</v>
      </c>
      <c r="AC37">
        <v>0</v>
      </c>
      <c r="AD37">
        <v>9</v>
      </c>
      <c r="AE37">
        <v>0</v>
      </c>
      <c r="AF37">
        <v>0</v>
      </c>
      <c r="AG37">
        <v>2</v>
      </c>
      <c r="AH37">
        <v>0</v>
      </c>
      <c r="AI37" t="s">
        <v>184</v>
      </c>
      <c r="AJ37">
        <v>35.815151</v>
      </c>
      <c r="AK37" t="s">
        <v>185</v>
      </c>
      <c r="AL37">
        <v>-90.686002000000002</v>
      </c>
      <c r="AM37">
        <v>25</v>
      </c>
      <c r="AN37">
        <v>1200</v>
      </c>
      <c r="AO37" t="s">
        <v>118</v>
      </c>
      <c r="AP37">
        <v>-73</v>
      </c>
      <c r="AQ37">
        <v>-44</v>
      </c>
      <c r="AR37">
        <v>896</v>
      </c>
      <c r="AZ37">
        <v>1200</v>
      </c>
      <c r="BA37">
        <v>1</v>
      </c>
      <c r="BB37" t="str">
        <f t="shared" si="2"/>
        <v xml:space="preserve">N325GC  </v>
      </c>
      <c r="BC37">
        <v>1</v>
      </c>
      <c r="BH37">
        <v>1325</v>
      </c>
      <c r="BI37">
        <v>1</v>
      </c>
      <c r="BJ37">
        <v>1</v>
      </c>
      <c r="BK37">
        <v>0</v>
      </c>
      <c r="BL37">
        <v>0</v>
      </c>
      <c r="BO37">
        <v>0</v>
      </c>
      <c r="BP37">
        <v>0</v>
      </c>
      <c r="BW37" t="str">
        <f>"15:24:39.777"</f>
        <v>15:24:39.777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4</v>
      </c>
      <c r="CP37" t="s">
        <v>119</v>
      </c>
      <c r="CQ37">
        <v>511</v>
      </c>
      <c r="CR37">
        <v>0</v>
      </c>
      <c r="CW37">
        <v>6943359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"01/04/2021 15:24:38.413"</f>
        <v>01/04/2021 15:24:38.413</v>
      </c>
      <c r="C38" t="str">
        <f t="shared" si="1"/>
        <v>FFDDD3C0</v>
      </c>
      <c r="D38" t="s">
        <v>178</v>
      </c>
      <c r="E38">
        <v>9</v>
      </c>
      <c r="F38">
        <v>1009</v>
      </c>
      <c r="G38" t="s">
        <v>114</v>
      </c>
      <c r="J38" t="s">
        <v>179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>"15:24:40.000"</f>
        <v>15:24:40.000</v>
      </c>
      <c r="T38" t="str">
        <f>"15:24:40.000"</f>
        <v>15:24:40.000</v>
      </c>
      <c r="U38" t="str">
        <f t="shared" si="0"/>
        <v>A3817C</v>
      </c>
      <c r="V38">
        <v>0</v>
      </c>
      <c r="W38">
        <v>0</v>
      </c>
      <c r="X38">
        <v>1</v>
      </c>
      <c r="Z38">
        <v>1</v>
      </c>
      <c r="AA38">
        <v>8</v>
      </c>
      <c r="AB38">
        <v>3</v>
      </c>
      <c r="AC38">
        <v>0</v>
      </c>
      <c r="AD38">
        <v>9</v>
      </c>
      <c r="AE38">
        <v>0</v>
      </c>
      <c r="AF38">
        <v>0</v>
      </c>
      <c r="AG38">
        <v>2</v>
      </c>
      <c r="AH38">
        <v>0</v>
      </c>
      <c r="AI38" t="s">
        <v>186</v>
      </c>
      <c r="AJ38">
        <v>35.814936000000003</v>
      </c>
      <c r="AK38" t="s">
        <v>187</v>
      </c>
      <c r="AL38">
        <v>-90.686430999999999</v>
      </c>
      <c r="AM38">
        <v>25</v>
      </c>
      <c r="AN38">
        <v>1200</v>
      </c>
      <c r="AO38" t="s">
        <v>118</v>
      </c>
      <c r="AP38">
        <v>-73</v>
      </c>
      <c r="AQ38">
        <v>-44</v>
      </c>
      <c r="AR38">
        <v>960</v>
      </c>
      <c r="AZ38">
        <v>1200</v>
      </c>
      <c r="BA38">
        <v>1</v>
      </c>
      <c r="BB38" t="str">
        <f t="shared" si="2"/>
        <v xml:space="preserve">N325GC  </v>
      </c>
      <c r="BC38">
        <v>1</v>
      </c>
      <c r="BH38">
        <v>1325</v>
      </c>
      <c r="BI38">
        <v>1</v>
      </c>
      <c r="BJ38">
        <v>1</v>
      </c>
      <c r="BK38">
        <v>0</v>
      </c>
      <c r="BL38">
        <v>0</v>
      </c>
      <c r="BO38">
        <v>0</v>
      </c>
      <c r="BP38">
        <v>0</v>
      </c>
      <c r="BW38" t="str">
        <f>"15:24:40.484"</f>
        <v>15:24:40.484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4</v>
      </c>
      <c r="CP38" t="s">
        <v>119</v>
      </c>
      <c r="CQ38">
        <v>511</v>
      </c>
      <c r="CR38">
        <v>0</v>
      </c>
      <c r="CW38">
        <v>6943480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"01/04/2021 15:24:38.413"</f>
        <v>01/04/2021 15:24:38.413</v>
      </c>
      <c r="C39" t="str">
        <f t="shared" si="1"/>
        <v>FFDDD3C0</v>
      </c>
      <c r="D39" t="s">
        <v>113</v>
      </c>
      <c r="E39">
        <v>5</v>
      </c>
      <c r="H39">
        <v>169</v>
      </c>
      <c r="I39" t="s">
        <v>114</v>
      </c>
      <c r="J39" t="s">
        <v>115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>"15:24:40.000"</f>
        <v>15:24:40.000</v>
      </c>
      <c r="T39" t="str">
        <f>"15:24:40.000"</f>
        <v>15:24:40.000</v>
      </c>
      <c r="U39" t="str">
        <f t="shared" si="0"/>
        <v>A3817C</v>
      </c>
      <c r="V39">
        <v>0</v>
      </c>
      <c r="W39">
        <v>0</v>
      </c>
      <c r="X39">
        <v>1</v>
      </c>
      <c r="Z39">
        <v>1</v>
      </c>
      <c r="AA39">
        <v>8</v>
      </c>
      <c r="AB39">
        <v>3</v>
      </c>
      <c r="AC39">
        <v>0</v>
      </c>
      <c r="AD39">
        <v>9</v>
      </c>
      <c r="AE39">
        <v>0</v>
      </c>
      <c r="AF39">
        <v>0</v>
      </c>
      <c r="AG39">
        <v>2</v>
      </c>
      <c r="AH39">
        <v>0</v>
      </c>
      <c r="AI39" t="s">
        <v>186</v>
      </c>
      <c r="AJ39">
        <v>35.814936000000003</v>
      </c>
      <c r="AK39" t="s">
        <v>187</v>
      </c>
      <c r="AL39">
        <v>-90.686430999999999</v>
      </c>
      <c r="AM39">
        <v>25</v>
      </c>
      <c r="AN39">
        <v>1200</v>
      </c>
      <c r="AO39" t="s">
        <v>118</v>
      </c>
      <c r="AP39">
        <v>-73</v>
      </c>
      <c r="AQ39">
        <v>-44</v>
      </c>
      <c r="AR39">
        <v>960</v>
      </c>
      <c r="AZ39">
        <v>1200</v>
      </c>
      <c r="BA39">
        <v>1</v>
      </c>
      <c r="BB39" t="str">
        <f t="shared" si="2"/>
        <v xml:space="preserve">N325GC  </v>
      </c>
      <c r="BC39">
        <v>1</v>
      </c>
      <c r="BH39">
        <v>1325</v>
      </c>
      <c r="BI39">
        <v>1</v>
      </c>
      <c r="BJ39">
        <v>1</v>
      </c>
      <c r="BK39">
        <v>0</v>
      </c>
      <c r="BL39">
        <v>0</v>
      </c>
      <c r="BO39">
        <v>0</v>
      </c>
      <c r="BP39">
        <v>0</v>
      </c>
      <c r="BW39" t="str">
        <f>"15:24:40.484"</f>
        <v>15:24:40.484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4</v>
      </c>
      <c r="CP39" t="s">
        <v>119</v>
      </c>
      <c r="CQ39">
        <v>511</v>
      </c>
      <c r="CR39">
        <v>0</v>
      </c>
      <c r="CW39">
        <v>6943480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"01/04/2021 15:24:39.800"</f>
        <v>01/04/2021 15:24:39.800</v>
      </c>
      <c r="C40" t="str">
        <f t="shared" si="1"/>
        <v>FFDDD3C0</v>
      </c>
      <c r="D40" t="s">
        <v>113</v>
      </c>
      <c r="E40">
        <v>5</v>
      </c>
      <c r="H40">
        <v>169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>"15:24:41.000"</f>
        <v>15:24:41.000</v>
      </c>
      <c r="T40" t="str">
        <f>"15:24:41.000"</f>
        <v>15:24:41.000</v>
      </c>
      <c r="U40" t="str">
        <f t="shared" si="0"/>
        <v>A3817C</v>
      </c>
      <c r="V40">
        <v>0</v>
      </c>
      <c r="W40">
        <v>0</v>
      </c>
      <c r="X40">
        <v>1</v>
      </c>
      <c r="Z40">
        <v>1</v>
      </c>
      <c r="AA40">
        <v>8</v>
      </c>
      <c r="AB40">
        <v>3</v>
      </c>
      <c r="AC40">
        <v>0</v>
      </c>
      <c r="AD40">
        <v>9</v>
      </c>
      <c r="AE40">
        <v>0</v>
      </c>
      <c r="AF40">
        <v>3</v>
      </c>
      <c r="AG40">
        <v>2</v>
      </c>
      <c r="AH40">
        <v>0</v>
      </c>
      <c r="AI40" t="s">
        <v>188</v>
      </c>
      <c r="AJ40">
        <v>35.814722000000003</v>
      </c>
      <c r="AK40" t="s">
        <v>189</v>
      </c>
      <c r="AL40">
        <v>-90.686839000000006</v>
      </c>
      <c r="AM40">
        <v>25</v>
      </c>
      <c r="AN40">
        <v>1300</v>
      </c>
      <c r="AO40" t="s">
        <v>118</v>
      </c>
      <c r="AP40">
        <v>-74</v>
      </c>
      <c r="AQ40">
        <v>-44</v>
      </c>
      <c r="AR40">
        <v>1088</v>
      </c>
      <c r="AZ40">
        <v>1200</v>
      </c>
      <c r="BA40">
        <v>1</v>
      </c>
      <c r="BB40" t="str">
        <f t="shared" si="2"/>
        <v xml:space="preserve">N325GC  </v>
      </c>
      <c r="BC40">
        <v>1</v>
      </c>
      <c r="BH40">
        <v>1350</v>
      </c>
      <c r="BI40">
        <v>1</v>
      </c>
      <c r="BJ40">
        <v>1</v>
      </c>
      <c r="BK40">
        <v>0</v>
      </c>
      <c r="BL40">
        <v>0</v>
      </c>
      <c r="BO40">
        <v>0</v>
      </c>
      <c r="BP40">
        <v>0</v>
      </c>
      <c r="BW40" t="str">
        <f>"15:24:41.873"</f>
        <v>15:24:41.873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5</v>
      </c>
      <c r="CP40" t="s">
        <v>119</v>
      </c>
      <c r="CQ40">
        <v>511</v>
      </c>
      <c r="CR40">
        <v>0</v>
      </c>
      <c r="CW40">
        <v>6943724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"01/04/2021 15:24:39.800"</f>
        <v>01/04/2021 15:24:39.800</v>
      </c>
      <c r="C41" t="str">
        <f t="shared" si="1"/>
        <v>FFDDD3C0</v>
      </c>
      <c r="D41" t="s">
        <v>178</v>
      </c>
      <c r="E41">
        <v>9</v>
      </c>
      <c r="F41">
        <v>1009</v>
      </c>
      <c r="G41" t="s">
        <v>114</v>
      </c>
      <c r="J41" t="s">
        <v>179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>"15:24:41.000"</f>
        <v>15:24:41.000</v>
      </c>
      <c r="T41" t="str">
        <f>"15:24:41.000"</f>
        <v>15:24:41.000</v>
      </c>
      <c r="U41" t="str">
        <f t="shared" si="0"/>
        <v>A3817C</v>
      </c>
      <c r="V41">
        <v>0</v>
      </c>
      <c r="W41">
        <v>0</v>
      </c>
      <c r="X41">
        <v>1</v>
      </c>
      <c r="Z41">
        <v>1</v>
      </c>
      <c r="AA41">
        <v>8</v>
      </c>
      <c r="AB41">
        <v>3</v>
      </c>
      <c r="AC41">
        <v>0</v>
      </c>
      <c r="AD41">
        <v>9</v>
      </c>
      <c r="AE41">
        <v>0</v>
      </c>
      <c r="AF41">
        <v>3</v>
      </c>
      <c r="AG41">
        <v>2</v>
      </c>
      <c r="AH41">
        <v>0</v>
      </c>
      <c r="AI41" t="s">
        <v>188</v>
      </c>
      <c r="AJ41">
        <v>35.814722000000003</v>
      </c>
      <c r="AK41" t="s">
        <v>189</v>
      </c>
      <c r="AL41">
        <v>-90.686839000000006</v>
      </c>
      <c r="AM41">
        <v>25</v>
      </c>
      <c r="AN41">
        <v>1300</v>
      </c>
      <c r="AO41" t="s">
        <v>118</v>
      </c>
      <c r="AP41">
        <v>-74</v>
      </c>
      <c r="AQ41">
        <v>-44</v>
      </c>
      <c r="AR41">
        <v>1088</v>
      </c>
      <c r="AZ41">
        <v>1200</v>
      </c>
      <c r="BA41">
        <v>1</v>
      </c>
      <c r="BB41" t="str">
        <f t="shared" si="2"/>
        <v xml:space="preserve">N325GC  </v>
      </c>
      <c r="BC41">
        <v>1</v>
      </c>
      <c r="BH41">
        <v>1350</v>
      </c>
      <c r="BI41">
        <v>1</v>
      </c>
      <c r="BJ41">
        <v>1</v>
      </c>
      <c r="BK41">
        <v>0</v>
      </c>
      <c r="BL41">
        <v>0</v>
      </c>
      <c r="BO41">
        <v>0</v>
      </c>
      <c r="BP41">
        <v>0</v>
      </c>
      <c r="BW41" t="str">
        <f>"15:24:41.873"</f>
        <v>15:24:41.873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5</v>
      </c>
      <c r="CP41" t="s">
        <v>119</v>
      </c>
      <c r="CQ41">
        <v>511</v>
      </c>
      <c r="CR41">
        <v>0</v>
      </c>
      <c r="CW41">
        <v>6943724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"01/04/2021 15:24:40.507"</f>
        <v>01/04/2021 15:24:40.507</v>
      </c>
      <c r="C42" t="str">
        <f t="shared" si="1"/>
        <v>FFDDD3C0</v>
      </c>
      <c r="D42" t="s">
        <v>113</v>
      </c>
      <c r="E42">
        <v>5</v>
      </c>
      <c r="H42">
        <v>169</v>
      </c>
      <c r="I42" t="s">
        <v>114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>"15:24:42.000"</f>
        <v>15:24:42.000</v>
      </c>
      <c r="T42" t="str">
        <f>"15:24:42.000"</f>
        <v>15:24:42.000</v>
      </c>
      <c r="U42" t="str">
        <f t="shared" si="0"/>
        <v>A3817C</v>
      </c>
      <c r="V42">
        <v>0</v>
      </c>
      <c r="W42">
        <v>0</v>
      </c>
      <c r="X42">
        <v>1</v>
      </c>
      <c r="Z42">
        <v>1</v>
      </c>
      <c r="AA42">
        <v>8</v>
      </c>
      <c r="AB42">
        <v>3</v>
      </c>
      <c r="AC42">
        <v>0</v>
      </c>
      <c r="AD42">
        <v>9</v>
      </c>
      <c r="AE42">
        <v>0</v>
      </c>
      <c r="AF42">
        <v>3</v>
      </c>
      <c r="AG42">
        <v>1</v>
      </c>
      <c r="AH42">
        <v>0</v>
      </c>
      <c r="AI42" t="s">
        <v>190</v>
      </c>
      <c r="AJ42">
        <v>35.814528000000003</v>
      </c>
      <c r="AK42" t="s">
        <v>191</v>
      </c>
      <c r="AL42">
        <v>-90.687246000000002</v>
      </c>
      <c r="AM42">
        <v>25</v>
      </c>
      <c r="AN42">
        <v>1300</v>
      </c>
      <c r="AO42" t="s">
        <v>118</v>
      </c>
      <c r="AP42">
        <v>-74</v>
      </c>
      <c r="AQ42">
        <v>-43</v>
      </c>
      <c r="AR42">
        <v>1088</v>
      </c>
      <c r="AZ42">
        <v>1200</v>
      </c>
      <c r="BA42">
        <v>1</v>
      </c>
      <c r="BB42" t="str">
        <f t="shared" si="2"/>
        <v xml:space="preserve">N325GC  </v>
      </c>
      <c r="BC42">
        <v>1</v>
      </c>
      <c r="BH42">
        <v>1375</v>
      </c>
      <c r="BI42">
        <v>1</v>
      </c>
      <c r="BJ42">
        <v>1</v>
      </c>
      <c r="BK42">
        <v>0</v>
      </c>
      <c r="BL42">
        <v>0</v>
      </c>
      <c r="BO42">
        <v>0</v>
      </c>
      <c r="BP42">
        <v>0</v>
      </c>
      <c r="BW42" t="str">
        <f>"15:24:42.575"</f>
        <v>15:24:42.575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5</v>
      </c>
      <c r="CP42" t="s">
        <v>119</v>
      </c>
      <c r="CQ42">
        <v>511</v>
      </c>
      <c r="CR42">
        <v>0</v>
      </c>
      <c r="CW42">
        <v>6943846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"01/04/2021 15:24:40.507"</f>
        <v>01/04/2021 15:24:40.507</v>
      </c>
      <c r="C43" t="str">
        <f t="shared" si="1"/>
        <v>FFDDD3C0</v>
      </c>
      <c r="D43" t="s">
        <v>178</v>
      </c>
      <c r="E43">
        <v>9</v>
      </c>
      <c r="F43">
        <v>1009</v>
      </c>
      <c r="G43" t="s">
        <v>114</v>
      </c>
      <c r="J43" t="s">
        <v>179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>"15:24:42.000"</f>
        <v>15:24:42.000</v>
      </c>
      <c r="T43" t="str">
        <f>"15:24:42.000"</f>
        <v>15:24:42.000</v>
      </c>
      <c r="U43" t="str">
        <f t="shared" si="0"/>
        <v>A3817C</v>
      </c>
      <c r="V43">
        <v>0</v>
      </c>
      <c r="W43">
        <v>0</v>
      </c>
      <c r="X43">
        <v>1</v>
      </c>
      <c r="Z43">
        <v>1</v>
      </c>
      <c r="AA43">
        <v>8</v>
      </c>
      <c r="AB43">
        <v>3</v>
      </c>
      <c r="AC43">
        <v>0</v>
      </c>
      <c r="AD43">
        <v>9</v>
      </c>
      <c r="AE43">
        <v>0</v>
      </c>
      <c r="AF43">
        <v>3</v>
      </c>
      <c r="AG43">
        <v>1</v>
      </c>
      <c r="AH43">
        <v>0</v>
      </c>
      <c r="AI43" t="s">
        <v>190</v>
      </c>
      <c r="AJ43">
        <v>35.814528000000003</v>
      </c>
      <c r="AK43" t="s">
        <v>191</v>
      </c>
      <c r="AL43">
        <v>-90.687246000000002</v>
      </c>
      <c r="AM43">
        <v>25</v>
      </c>
      <c r="AN43">
        <v>1300</v>
      </c>
      <c r="AO43" t="s">
        <v>118</v>
      </c>
      <c r="AP43">
        <v>-74</v>
      </c>
      <c r="AQ43">
        <v>-43</v>
      </c>
      <c r="AR43">
        <v>1088</v>
      </c>
      <c r="AZ43">
        <v>1200</v>
      </c>
      <c r="BA43">
        <v>1</v>
      </c>
      <c r="BB43" t="str">
        <f t="shared" si="2"/>
        <v xml:space="preserve">N325GC  </v>
      </c>
      <c r="BC43">
        <v>1</v>
      </c>
      <c r="BH43">
        <v>1375</v>
      </c>
      <c r="BI43">
        <v>1</v>
      </c>
      <c r="BJ43">
        <v>1</v>
      </c>
      <c r="BK43">
        <v>0</v>
      </c>
      <c r="BL43">
        <v>0</v>
      </c>
      <c r="BO43">
        <v>0</v>
      </c>
      <c r="BP43">
        <v>0</v>
      </c>
      <c r="BW43" t="str">
        <f>"15:24:42.575"</f>
        <v>15:24:42.575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5</v>
      </c>
      <c r="CP43" t="s">
        <v>119</v>
      </c>
      <c r="CQ43">
        <v>511</v>
      </c>
      <c r="CR43">
        <v>0</v>
      </c>
      <c r="CW43">
        <v>6943846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"01/04/2021 15:24:41.871"</f>
        <v>01/04/2021 15:24:41.871</v>
      </c>
      <c r="C44" t="str">
        <f t="shared" si="1"/>
        <v>FFDDD3C0</v>
      </c>
      <c r="D44" t="s">
        <v>113</v>
      </c>
      <c r="E44">
        <v>5</v>
      </c>
      <c r="H44">
        <v>169</v>
      </c>
      <c r="I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>"15:24:43.000"</f>
        <v>15:24:43.000</v>
      </c>
      <c r="T44" t="str">
        <f>"15:24:43.000"</f>
        <v>15:24:43.000</v>
      </c>
      <c r="U44" t="str">
        <f t="shared" si="0"/>
        <v>A3817C</v>
      </c>
      <c r="V44">
        <v>0</v>
      </c>
      <c r="W44">
        <v>0</v>
      </c>
      <c r="X44">
        <v>1</v>
      </c>
      <c r="Z44">
        <v>1</v>
      </c>
      <c r="AA44">
        <v>8</v>
      </c>
      <c r="AB44">
        <v>3</v>
      </c>
      <c r="AC44">
        <v>0</v>
      </c>
      <c r="AD44">
        <v>9</v>
      </c>
      <c r="AE44">
        <v>0</v>
      </c>
      <c r="AF44">
        <v>3</v>
      </c>
      <c r="AG44">
        <v>2</v>
      </c>
      <c r="AH44">
        <v>0</v>
      </c>
      <c r="AI44" t="s">
        <v>192</v>
      </c>
      <c r="AJ44">
        <v>35.814314000000003</v>
      </c>
      <c r="AK44" t="s">
        <v>193</v>
      </c>
      <c r="AL44">
        <v>-90.687653999999995</v>
      </c>
      <c r="AM44">
        <v>25</v>
      </c>
      <c r="AN44">
        <v>1300</v>
      </c>
      <c r="AO44" t="s">
        <v>118</v>
      </c>
      <c r="AP44">
        <v>-76</v>
      </c>
      <c r="AQ44">
        <v>-43</v>
      </c>
      <c r="AR44">
        <v>960</v>
      </c>
      <c r="AZ44">
        <v>1200</v>
      </c>
      <c r="BA44">
        <v>1</v>
      </c>
      <c r="BB44" t="str">
        <f t="shared" si="2"/>
        <v xml:space="preserve">N325GC  </v>
      </c>
      <c r="BC44">
        <v>1</v>
      </c>
      <c r="BH44">
        <v>1375</v>
      </c>
      <c r="BI44">
        <v>1</v>
      </c>
      <c r="BJ44">
        <v>1</v>
      </c>
      <c r="BK44">
        <v>0</v>
      </c>
      <c r="BL44">
        <v>0</v>
      </c>
      <c r="BO44">
        <v>0</v>
      </c>
      <c r="BP44">
        <v>0</v>
      </c>
      <c r="BW44" t="str">
        <f>"15:24:43.955"</f>
        <v>15:24:43.955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5</v>
      </c>
      <c r="CP44" t="s">
        <v>119</v>
      </c>
      <c r="CQ44">
        <v>511</v>
      </c>
      <c r="CR44">
        <v>0</v>
      </c>
      <c r="CW44">
        <v>6944094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"01/04/2021 15:24:41.871"</f>
        <v>01/04/2021 15:24:41.871</v>
      </c>
      <c r="C45" t="str">
        <f t="shared" si="1"/>
        <v>FFDDD3C0</v>
      </c>
      <c r="D45" t="s">
        <v>178</v>
      </c>
      <c r="E45">
        <v>9</v>
      </c>
      <c r="F45">
        <v>1009</v>
      </c>
      <c r="G45" t="s">
        <v>114</v>
      </c>
      <c r="J45" t="s">
        <v>179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>"15:24:43.000"</f>
        <v>15:24:43.000</v>
      </c>
      <c r="T45" t="str">
        <f>"15:24:43.000"</f>
        <v>15:24:43.000</v>
      </c>
      <c r="U45" t="str">
        <f t="shared" si="0"/>
        <v>A3817C</v>
      </c>
      <c r="V45">
        <v>0</v>
      </c>
      <c r="W45">
        <v>0</v>
      </c>
      <c r="X45">
        <v>1</v>
      </c>
      <c r="Z45">
        <v>1</v>
      </c>
      <c r="AA45">
        <v>8</v>
      </c>
      <c r="AB45">
        <v>3</v>
      </c>
      <c r="AC45">
        <v>0</v>
      </c>
      <c r="AD45">
        <v>9</v>
      </c>
      <c r="AE45">
        <v>0</v>
      </c>
      <c r="AF45">
        <v>3</v>
      </c>
      <c r="AG45">
        <v>2</v>
      </c>
      <c r="AH45">
        <v>0</v>
      </c>
      <c r="AI45" t="s">
        <v>192</v>
      </c>
      <c r="AJ45">
        <v>35.814314000000003</v>
      </c>
      <c r="AK45" t="s">
        <v>193</v>
      </c>
      <c r="AL45">
        <v>-90.687653999999995</v>
      </c>
      <c r="AM45">
        <v>25</v>
      </c>
      <c r="AN45">
        <v>1300</v>
      </c>
      <c r="AO45" t="s">
        <v>118</v>
      </c>
      <c r="AP45">
        <v>-76</v>
      </c>
      <c r="AQ45">
        <v>-43</v>
      </c>
      <c r="AR45">
        <v>960</v>
      </c>
      <c r="AZ45">
        <v>1200</v>
      </c>
      <c r="BA45">
        <v>1</v>
      </c>
      <c r="BB45" t="str">
        <f t="shared" si="2"/>
        <v xml:space="preserve">N325GC  </v>
      </c>
      <c r="BC45">
        <v>1</v>
      </c>
      <c r="BH45">
        <v>1375</v>
      </c>
      <c r="BI45">
        <v>1</v>
      </c>
      <c r="BJ45">
        <v>1</v>
      </c>
      <c r="BK45">
        <v>0</v>
      </c>
      <c r="BL45">
        <v>0</v>
      </c>
      <c r="BO45">
        <v>0</v>
      </c>
      <c r="BP45">
        <v>0</v>
      </c>
      <c r="BW45" t="str">
        <f>"15:24:43.955"</f>
        <v>15:24:43.955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5</v>
      </c>
      <c r="CP45" t="s">
        <v>119</v>
      </c>
      <c r="CQ45">
        <v>511</v>
      </c>
      <c r="CR45">
        <v>0</v>
      </c>
      <c r="CW45">
        <v>6944094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"01/04/2021 15:24:42.780"</f>
        <v>01/04/2021 15:24:42.780</v>
      </c>
      <c r="C46" t="str">
        <f t="shared" si="1"/>
        <v>FFDDD3C0</v>
      </c>
      <c r="D46" t="s">
        <v>113</v>
      </c>
      <c r="E46">
        <v>5</v>
      </c>
      <c r="H46">
        <v>169</v>
      </c>
      <c r="I46" t="s">
        <v>114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>"15:24:44.000"</f>
        <v>15:24:44.000</v>
      </c>
      <c r="T46" t="str">
        <f>"15:24:44.000"</f>
        <v>15:24:44.000</v>
      </c>
      <c r="U46" t="str">
        <f t="shared" si="0"/>
        <v>A3817C</v>
      </c>
      <c r="V46">
        <v>0</v>
      </c>
      <c r="W46">
        <v>0</v>
      </c>
      <c r="X46">
        <v>1</v>
      </c>
      <c r="Z46">
        <v>1</v>
      </c>
      <c r="AA46">
        <v>8</v>
      </c>
      <c r="AB46">
        <v>3</v>
      </c>
      <c r="AC46">
        <v>0</v>
      </c>
      <c r="AD46">
        <v>9</v>
      </c>
      <c r="AE46">
        <v>0</v>
      </c>
      <c r="AF46">
        <v>3</v>
      </c>
      <c r="AG46">
        <v>2</v>
      </c>
      <c r="AH46">
        <v>0</v>
      </c>
      <c r="AI46" t="s">
        <v>194</v>
      </c>
      <c r="AJ46">
        <v>35.814121</v>
      </c>
      <c r="AK46" t="s">
        <v>195</v>
      </c>
      <c r="AL46">
        <v>-90.688104999999993</v>
      </c>
      <c r="AM46">
        <v>25</v>
      </c>
      <c r="AN46">
        <v>1300</v>
      </c>
      <c r="AO46" t="s">
        <v>118</v>
      </c>
      <c r="AP46">
        <v>-76</v>
      </c>
      <c r="AQ46">
        <v>-43</v>
      </c>
      <c r="AR46">
        <v>960</v>
      </c>
      <c r="AZ46">
        <v>1200</v>
      </c>
      <c r="BA46">
        <v>1</v>
      </c>
      <c r="BB46" t="str">
        <f t="shared" si="2"/>
        <v xml:space="preserve">N325GC  </v>
      </c>
      <c r="BC46">
        <v>1</v>
      </c>
      <c r="BH46">
        <v>1375</v>
      </c>
      <c r="BI46">
        <v>1</v>
      </c>
      <c r="BJ46">
        <v>1</v>
      </c>
      <c r="BK46">
        <v>0</v>
      </c>
      <c r="BL46">
        <v>0</v>
      </c>
      <c r="BO46">
        <v>0</v>
      </c>
      <c r="BP46">
        <v>0</v>
      </c>
      <c r="BW46" t="str">
        <f>"15:24:44.851"</f>
        <v>15:24:44.851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5</v>
      </c>
      <c r="CP46" t="s">
        <v>119</v>
      </c>
      <c r="CQ46">
        <v>511</v>
      </c>
      <c r="CR46">
        <v>0</v>
      </c>
      <c r="CW46">
        <v>6944245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"01/04/2021 15:24:42.780"</f>
        <v>01/04/2021 15:24:42.780</v>
      </c>
      <c r="C47" t="str">
        <f t="shared" si="1"/>
        <v>FFDDD3C0</v>
      </c>
      <c r="D47" t="s">
        <v>178</v>
      </c>
      <c r="E47">
        <v>9</v>
      </c>
      <c r="F47">
        <v>1009</v>
      </c>
      <c r="G47" t="s">
        <v>114</v>
      </c>
      <c r="J47" t="s">
        <v>179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>"15:24:44.000"</f>
        <v>15:24:44.000</v>
      </c>
      <c r="T47" t="str">
        <f>"15:24:44.000"</f>
        <v>15:24:44.000</v>
      </c>
      <c r="U47" t="str">
        <f t="shared" si="0"/>
        <v>A3817C</v>
      </c>
      <c r="V47">
        <v>0</v>
      </c>
      <c r="W47">
        <v>0</v>
      </c>
      <c r="X47">
        <v>1</v>
      </c>
      <c r="Z47">
        <v>1</v>
      </c>
      <c r="AA47">
        <v>8</v>
      </c>
      <c r="AB47">
        <v>3</v>
      </c>
      <c r="AC47">
        <v>0</v>
      </c>
      <c r="AD47">
        <v>9</v>
      </c>
      <c r="AE47">
        <v>0</v>
      </c>
      <c r="AF47">
        <v>3</v>
      </c>
      <c r="AG47">
        <v>2</v>
      </c>
      <c r="AH47">
        <v>0</v>
      </c>
      <c r="AI47" t="s">
        <v>194</v>
      </c>
      <c r="AJ47">
        <v>35.814121</v>
      </c>
      <c r="AK47" t="s">
        <v>195</v>
      </c>
      <c r="AL47">
        <v>-90.688104999999993</v>
      </c>
      <c r="AM47">
        <v>25</v>
      </c>
      <c r="AN47">
        <v>1300</v>
      </c>
      <c r="AO47" t="s">
        <v>118</v>
      </c>
      <c r="AP47">
        <v>-76</v>
      </c>
      <c r="AQ47">
        <v>-43</v>
      </c>
      <c r="AR47">
        <v>960</v>
      </c>
      <c r="AZ47">
        <v>1200</v>
      </c>
      <c r="BA47">
        <v>1</v>
      </c>
      <c r="BB47" t="str">
        <f t="shared" si="2"/>
        <v xml:space="preserve">N325GC  </v>
      </c>
      <c r="BC47">
        <v>1</v>
      </c>
      <c r="BH47">
        <v>1375</v>
      </c>
      <c r="BI47">
        <v>1</v>
      </c>
      <c r="BJ47">
        <v>1</v>
      </c>
      <c r="BK47">
        <v>0</v>
      </c>
      <c r="BL47">
        <v>0</v>
      </c>
      <c r="BO47">
        <v>0</v>
      </c>
      <c r="BP47">
        <v>0</v>
      </c>
      <c r="BW47" t="str">
        <f>"15:24:44.851"</f>
        <v>15:24:44.851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5</v>
      </c>
      <c r="CP47" t="s">
        <v>119</v>
      </c>
      <c r="CQ47">
        <v>511</v>
      </c>
      <c r="CR47">
        <v>0</v>
      </c>
      <c r="CW47">
        <v>6944245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"01/04/2021 15:24:43.132"</f>
        <v>01/04/2021 15:24:43.132</v>
      </c>
      <c r="C48" t="str">
        <f t="shared" si="1"/>
        <v>FFDDD3C0</v>
      </c>
      <c r="D48" t="s">
        <v>113</v>
      </c>
      <c r="E48">
        <v>5</v>
      </c>
      <c r="H48">
        <v>169</v>
      </c>
      <c r="I48" t="s">
        <v>114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>"15:24:45.000"</f>
        <v>15:24:45.000</v>
      </c>
      <c r="T48" t="str">
        <f>"15:24:45.000"</f>
        <v>15:24:45.000</v>
      </c>
      <c r="U48" t="str">
        <f t="shared" si="0"/>
        <v>A3817C</v>
      </c>
      <c r="V48">
        <v>0</v>
      </c>
      <c r="W48">
        <v>0</v>
      </c>
      <c r="X48">
        <v>1</v>
      </c>
      <c r="Z48">
        <v>1</v>
      </c>
      <c r="AA48">
        <v>8</v>
      </c>
      <c r="AB48">
        <v>3</v>
      </c>
      <c r="AC48">
        <v>0</v>
      </c>
      <c r="AD48">
        <v>9</v>
      </c>
      <c r="AE48">
        <v>0</v>
      </c>
      <c r="AF48">
        <v>3</v>
      </c>
      <c r="AG48">
        <v>2</v>
      </c>
      <c r="AH48">
        <v>0</v>
      </c>
      <c r="AI48" t="s">
        <v>196</v>
      </c>
      <c r="AJ48">
        <v>35.813906000000003</v>
      </c>
      <c r="AK48" t="s">
        <v>197</v>
      </c>
      <c r="AL48">
        <v>-90.688534000000004</v>
      </c>
      <c r="AM48">
        <v>25</v>
      </c>
      <c r="AN48">
        <v>1300</v>
      </c>
      <c r="AO48" t="s">
        <v>118</v>
      </c>
      <c r="AP48">
        <v>-76</v>
      </c>
      <c r="AQ48">
        <v>-43</v>
      </c>
      <c r="AR48">
        <v>896</v>
      </c>
      <c r="AZ48">
        <v>1200</v>
      </c>
      <c r="BA48">
        <v>1</v>
      </c>
      <c r="BB48" t="str">
        <f t="shared" si="2"/>
        <v xml:space="preserve">N325GC  </v>
      </c>
      <c r="BC48">
        <v>1</v>
      </c>
      <c r="BH48">
        <v>1425</v>
      </c>
      <c r="BI48">
        <v>1</v>
      </c>
      <c r="BJ48">
        <v>1</v>
      </c>
      <c r="BK48">
        <v>0</v>
      </c>
      <c r="BL48">
        <v>0</v>
      </c>
      <c r="BO48">
        <v>0</v>
      </c>
      <c r="BP48">
        <v>0</v>
      </c>
      <c r="BW48" t="str">
        <f>"15:24:45.221"</f>
        <v>15:24:45.221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5</v>
      </c>
      <c r="CP48" t="s">
        <v>119</v>
      </c>
      <c r="CQ48">
        <v>511</v>
      </c>
      <c r="CR48">
        <v>0</v>
      </c>
      <c r="CW48">
        <v>6944306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"01/04/2021 15:24:43.132"</f>
        <v>01/04/2021 15:24:43.132</v>
      </c>
      <c r="C49" t="str">
        <f t="shared" si="1"/>
        <v>FFDDD3C0</v>
      </c>
      <c r="D49" t="s">
        <v>178</v>
      </c>
      <c r="E49">
        <v>9</v>
      </c>
      <c r="F49">
        <v>1009</v>
      </c>
      <c r="G49" t="s">
        <v>114</v>
      </c>
      <c r="J49" t="s">
        <v>179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>"15:24:45.000"</f>
        <v>15:24:45.000</v>
      </c>
      <c r="T49" t="str">
        <f>"15:24:45.000"</f>
        <v>15:24:45.000</v>
      </c>
      <c r="U49" t="str">
        <f t="shared" si="0"/>
        <v>A3817C</v>
      </c>
      <c r="V49">
        <v>0</v>
      </c>
      <c r="W49">
        <v>0</v>
      </c>
      <c r="X49">
        <v>1</v>
      </c>
      <c r="Z49">
        <v>1</v>
      </c>
      <c r="AA49">
        <v>8</v>
      </c>
      <c r="AB49">
        <v>3</v>
      </c>
      <c r="AC49">
        <v>0</v>
      </c>
      <c r="AD49">
        <v>9</v>
      </c>
      <c r="AE49">
        <v>0</v>
      </c>
      <c r="AF49">
        <v>3</v>
      </c>
      <c r="AG49">
        <v>2</v>
      </c>
      <c r="AH49">
        <v>0</v>
      </c>
      <c r="AI49" t="s">
        <v>196</v>
      </c>
      <c r="AJ49">
        <v>35.813906000000003</v>
      </c>
      <c r="AK49" t="s">
        <v>197</v>
      </c>
      <c r="AL49">
        <v>-90.688534000000004</v>
      </c>
      <c r="AM49">
        <v>25</v>
      </c>
      <c r="AN49">
        <v>1300</v>
      </c>
      <c r="AO49" t="s">
        <v>118</v>
      </c>
      <c r="AP49">
        <v>-76</v>
      </c>
      <c r="AQ49">
        <v>-43</v>
      </c>
      <c r="AR49">
        <v>896</v>
      </c>
      <c r="AZ49">
        <v>1200</v>
      </c>
      <c r="BA49">
        <v>1</v>
      </c>
      <c r="BB49" t="str">
        <f t="shared" si="2"/>
        <v xml:space="preserve">N325GC  </v>
      </c>
      <c r="BC49">
        <v>1</v>
      </c>
      <c r="BH49">
        <v>1425</v>
      </c>
      <c r="BI49">
        <v>1</v>
      </c>
      <c r="BJ49">
        <v>1</v>
      </c>
      <c r="BK49">
        <v>0</v>
      </c>
      <c r="BL49">
        <v>0</v>
      </c>
      <c r="BO49">
        <v>0</v>
      </c>
      <c r="BP49">
        <v>0</v>
      </c>
      <c r="BW49" t="str">
        <f>"15:24:45.221"</f>
        <v>15:24:45.221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5</v>
      </c>
      <c r="CP49" t="s">
        <v>119</v>
      </c>
      <c r="CQ49">
        <v>511</v>
      </c>
      <c r="CR49">
        <v>0</v>
      </c>
      <c r="CW49">
        <v>6944306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"01/04/2021 15:24:44.648"</f>
        <v>01/04/2021 15:24:44.648</v>
      </c>
      <c r="C50" t="str">
        <f t="shared" si="1"/>
        <v>FFDDD3C0</v>
      </c>
      <c r="D50" t="s">
        <v>113</v>
      </c>
      <c r="E50">
        <v>5</v>
      </c>
      <c r="H50">
        <v>169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>"15:24:46.000"</f>
        <v>15:24:46.000</v>
      </c>
      <c r="T50" t="str">
        <f>"15:24:46.000"</f>
        <v>15:24:46.000</v>
      </c>
      <c r="U50" t="str">
        <f t="shared" si="0"/>
        <v>A3817C</v>
      </c>
      <c r="V50">
        <v>0</v>
      </c>
      <c r="W50">
        <v>0</v>
      </c>
      <c r="X50">
        <v>1</v>
      </c>
      <c r="Z50">
        <v>1</v>
      </c>
      <c r="AA50">
        <v>8</v>
      </c>
      <c r="AB50">
        <v>3</v>
      </c>
      <c r="AC50">
        <v>0</v>
      </c>
      <c r="AD50">
        <v>9</v>
      </c>
      <c r="AE50">
        <v>0</v>
      </c>
      <c r="AF50">
        <v>3</v>
      </c>
      <c r="AG50">
        <v>2</v>
      </c>
      <c r="AH50">
        <v>0</v>
      </c>
      <c r="AI50" t="s">
        <v>198</v>
      </c>
      <c r="AJ50">
        <v>35.813713</v>
      </c>
      <c r="AK50" t="s">
        <v>199</v>
      </c>
      <c r="AL50">
        <v>-90.688963000000001</v>
      </c>
      <c r="AM50">
        <v>25</v>
      </c>
      <c r="AN50">
        <v>1300</v>
      </c>
      <c r="AO50" t="s">
        <v>118</v>
      </c>
      <c r="AP50">
        <v>-77</v>
      </c>
      <c r="AQ50">
        <v>-43</v>
      </c>
      <c r="AR50">
        <v>832</v>
      </c>
      <c r="AZ50">
        <v>1200</v>
      </c>
      <c r="BA50">
        <v>1</v>
      </c>
      <c r="BB50" t="str">
        <f t="shared" si="2"/>
        <v xml:space="preserve">N325GC  </v>
      </c>
      <c r="BC50">
        <v>1</v>
      </c>
      <c r="BH50">
        <v>1425</v>
      </c>
      <c r="BI50">
        <v>1</v>
      </c>
      <c r="BJ50">
        <v>1</v>
      </c>
      <c r="BK50">
        <v>0</v>
      </c>
      <c r="BL50">
        <v>0</v>
      </c>
      <c r="BO50">
        <v>0</v>
      </c>
      <c r="BP50">
        <v>0</v>
      </c>
      <c r="BW50" t="str">
        <f>"15:24:46.713"</f>
        <v>15:24:46.713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5</v>
      </c>
      <c r="CP50" t="s">
        <v>119</v>
      </c>
      <c r="CQ50">
        <v>511</v>
      </c>
      <c r="CR50">
        <v>0</v>
      </c>
      <c r="CW50">
        <v>6944558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"01/04/2021 15:24:44.648"</f>
        <v>01/04/2021 15:24:44.648</v>
      </c>
      <c r="C51" t="str">
        <f t="shared" si="1"/>
        <v>FFDDD3C0</v>
      </c>
      <c r="D51" t="s">
        <v>178</v>
      </c>
      <c r="E51">
        <v>9</v>
      </c>
      <c r="F51">
        <v>1009</v>
      </c>
      <c r="G51" t="s">
        <v>114</v>
      </c>
      <c r="J51" t="s">
        <v>179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>"15:24:46.000"</f>
        <v>15:24:46.000</v>
      </c>
      <c r="T51" t="str">
        <f>"15:24:46.000"</f>
        <v>15:24:46.000</v>
      </c>
      <c r="U51" t="str">
        <f t="shared" si="0"/>
        <v>A3817C</v>
      </c>
      <c r="V51">
        <v>0</v>
      </c>
      <c r="W51">
        <v>0</v>
      </c>
      <c r="X51">
        <v>1</v>
      </c>
      <c r="Z51">
        <v>1</v>
      </c>
      <c r="AA51">
        <v>8</v>
      </c>
      <c r="AB51">
        <v>3</v>
      </c>
      <c r="AC51">
        <v>0</v>
      </c>
      <c r="AD51">
        <v>9</v>
      </c>
      <c r="AE51">
        <v>0</v>
      </c>
      <c r="AF51">
        <v>3</v>
      </c>
      <c r="AG51">
        <v>2</v>
      </c>
      <c r="AH51">
        <v>0</v>
      </c>
      <c r="AI51" t="s">
        <v>198</v>
      </c>
      <c r="AJ51">
        <v>35.813713</v>
      </c>
      <c r="AK51" t="s">
        <v>199</v>
      </c>
      <c r="AL51">
        <v>-90.688963000000001</v>
      </c>
      <c r="AM51">
        <v>25</v>
      </c>
      <c r="AN51">
        <v>1300</v>
      </c>
      <c r="AO51" t="s">
        <v>118</v>
      </c>
      <c r="AP51">
        <v>-77</v>
      </c>
      <c r="AQ51">
        <v>-43</v>
      </c>
      <c r="AR51">
        <v>832</v>
      </c>
      <c r="AZ51">
        <v>1200</v>
      </c>
      <c r="BA51">
        <v>1</v>
      </c>
      <c r="BB51" t="str">
        <f t="shared" si="2"/>
        <v xml:space="preserve">N325GC  </v>
      </c>
      <c r="BC51">
        <v>1</v>
      </c>
      <c r="BH51">
        <v>1425</v>
      </c>
      <c r="BI51">
        <v>1</v>
      </c>
      <c r="BJ51">
        <v>1</v>
      </c>
      <c r="BK51">
        <v>0</v>
      </c>
      <c r="BL51">
        <v>0</v>
      </c>
      <c r="BO51">
        <v>0</v>
      </c>
      <c r="BP51">
        <v>0</v>
      </c>
      <c r="BW51" t="str">
        <f>"15:24:46.713"</f>
        <v>15:24:46.713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5</v>
      </c>
      <c r="CP51" t="s">
        <v>119</v>
      </c>
      <c r="CQ51">
        <v>511</v>
      </c>
      <c r="CR51">
        <v>0</v>
      </c>
      <c r="CW51">
        <v>6944558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"01/04/2021 15:24:45.808"</f>
        <v>01/04/2021 15:24:45.808</v>
      </c>
      <c r="C52" t="str">
        <f t="shared" si="1"/>
        <v>FFDDD3C0</v>
      </c>
      <c r="D52" t="s">
        <v>178</v>
      </c>
      <c r="E52">
        <v>9</v>
      </c>
      <c r="F52">
        <v>1009</v>
      </c>
      <c r="G52" t="s">
        <v>114</v>
      </c>
      <c r="J52" t="s">
        <v>179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>"15:24:47.000"</f>
        <v>15:24:47.000</v>
      </c>
      <c r="T52" t="str">
        <f>"15:24:47.000"</f>
        <v>15:24:47.000</v>
      </c>
      <c r="U52" t="str">
        <f t="shared" si="0"/>
        <v>A3817C</v>
      </c>
      <c r="V52">
        <v>0</v>
      </c>
      <c r="W52">
        <v>0</v>
      </c>
      <c r="X52">
        <v>1</v>
      </c>
      <c r="Z52">
        <v>1</v>
      </c>
      <c r="AA52">
        <v>8</v>
      </c>
      <c r="AB52">
        <v>3</v>
      </c>
      <c r="AC52">
        <v>0</v>
      </c>
      <c r="AD52">
        <v>9</v>
      </c>
      <c r="AE52">
        <v>0</v>
      </c>
      <c r="AF52">
        <v>3</v>
      </c>
      <c r="AG52">
        <v>2</v>
      </c>
      <c r="AH52">
        <v>0</v>
      </c>
      <c r="AI52" t="s">
        <v>200</v>
      </c>
      <c r="AJ52">
        <v>35.813476999999999</v>
      </c>
      <c r="AK52" t="s">
        <v>201</v>
      </c>
      <c r="AL52">
        <v>-90.689435000000003</v>
      </c>
      <c r="AM52">
        <v>25</v>
      </c>
      <c r="AN52">
        <v>1400</v>
      </c>
      <c r="AO52" t="s">
        <v>118</v>
      </c>
      <c r="AP52">
        <v>-78</v>
      </c>
      <c r="AQ52">
        <v>-43</v>
      </c>
      <c r="AR52">
        <v>896</v>
      </c>
      <c r="AZ52">
        <v>1200</v>
      </c>
      <c r="BA52">
        <v>1</v>
      </c>
      <c r="BB52" t="str">
        <f t="shared" si="2"/>
        <v xml:space="preserve">N325GC  </v>
      </c>
      <c r="BC52">
        <v>1</v>
      </c>
      <c r="BH52">
        <v>1425</v>
      </c>
      <c r="BI52">
        <v>1</v>
      </c>
      <c r="BJ52">
        <v>1</v>
      </c>
      <c r="BK52">
        <v>0</v>
      </c>
      <c r="BL52">
        <v>0</v>
      </c>
      <c r="BO52">
        <v>0</v>
      </c>
      <c r="BP52">
        <v>0</v>
      </c>
      <c r="BW52" t="str">
        <f>"15:24:47.873"</f>
        <v>15:24:47.873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5</v>
      </c>
      <c r="CP52" t="s">
        <v>119</v>
      </c>
      <c r="CQ52">
        <v>511</v>
      </c>
      <c r="CR52">
        <v>0</v>
      </c>
      <c r="CW52">
        <v>6944769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"01/04/2021 15:24:45.808"</f>
        <v>01/04/2021 15:24:45.808</v>
      </c>
      <c r="C53" t="str">
        <f t="shared" si="1"/>
        <v>FFDDD3C0</v>
      </c>
      <c r="D53" t="s">
        <v>113</v>
      </c>
      <c r="E53">
        <v>5</v>
      </c>
      <c r="H53">
        <v>169</v>
      </c>
      <c r="I53" t="s">
        <v>114</v>
      </c>
      <c r="J53" t="s">
        <v>115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>"15:24:47.000"</f>
        <v>15:24:47.000</v>
      </c>
      <c r="T53" t="str">
        <f>"15:24:47.000"</f>
        <v>15:24:47.000</v>
      </c>
      <c r="U53" t="str">
        <f t="shared" si="0"/>
        <v>A3817C</v>
      </c>
      <c r="V53">
        <v>0</v>
      </c>
      <c r="W53">
        <v>0</v>
      </c>
      <c r="X53">
        <v>1</v>
      </c>
      <c r="Z53">
        <v>1</v>
      </c>
      <c r="AA53">
        <v>8</v>
      </c>
      <c r="AB53">
        <v>3</v>
      </c>
      <c r="AC53">
        <v>0</v>
      </c>
      <c r="AD53">
        <v>9</v>
      </c>
      <c r="AE53">
        <v>0</v>
      </c>
      <c r="AF53">
        <v>3</v>
      </c>
      <c r="AG53">
        <v>2</v>
      </c>
      <c r="AH53">
        <v>0</v>
      </c>
      <c r="AI53" t="s">
        <v>200</v>
      </c>
      <c r="AJ53">
        <v>35.813476999999999</v>
      </c>
      <c r="AK53" t="s">
        <v>201</v>
      </c>
      <c r="AL53">
        <v>-90.689435000000003</v>
      </c>
      <c r="AM53">
        <v>25</v>
      </c>
      <c r="AN53">
        <v>1400</v>
      </c>
      <c r="AO53" t="s">
        <v>118</v>
      </c>
      <c r="AP53">
        <v>-78</v>
      </c>
      <c r="AQ53">
        <v>-43</v>
      </c>
      <c r="AR53">
        <v>896</v>
      </c>
      <c r="AZ53">
        <v>1200</v>
      </c>
      <c r="BA53">
        <v>1</v>
      </c>
      <c r="BB53" t="str">
        <f t="shared" si="2"/>
        <v xml:space="preserve">N325GC  </v>
      </c>
      <c r="BC53">
        <v>1</v>
      </c>
      <c r="BH53">
        <v>1425</v>
      </c>
      <c r="BI53">
        <v>1</v>
      </c>
      <c r="BJ53">
        <v>1</v>
      </c>
      <c r="BK53">
        <v>0</v>
      </c>
      <c r="BL53">
        <v>0</v>
      </c>
      <c r="BO53">
        <v>0</v>
      </c>
      <c r="BP53">
        <v>0</v>
      </c>
      <c r="BW53" t="str">
        <f>"15:24:47.873"</f>
        <v>15:24:47.873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5</v>
      </c>
      <c r="CP53" t="s">
        <v>119</v>
      </c>
      <c r="CQ53">
        <v>511</v>
      </c>
      <c r="CR53">
        <v>0</v>
      </c>
      <c r="CW53">
        <v>6944769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"01/04/2021 15:24:46.869"</f>
        <v>01/04/2021 15:24:46.869</v>
      </c>
      <c r="C54" t="str">
        <f t="shared" si="1"/>
        <v>FFDDD3C0</v>
      </c>
      <c r="D54" t="s">
        <v>178</v>
      </c>
      <c r="E54">
        <v>9</v>
      </c>
      <c r="F54">
        <v>1009</v>
      </c>
      <c r="G54" t="s">
        <v>114</v>
      </c>
      <c r="J54" t="s">
        <v>179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>"15:24:48.000"</f>
        <v>15:24:48.000</v>
      </c>
      <c r="T54" t="str">
        <f>"15:24:48.000"</f>
        <v>15:24:48.000</v>
      </c>
      <c r="U54" t="str">
        <f t="shared" si="0"/>
        <v>A3817C</v>
      </c>
      <c r="V54">
        <v>0</v>
      </c>
      <c r="W54">
        <v>0</v>
      </c>
      <c r="X54">
        <v>1</v>
      </c>
      <c r="Z54">
        <v>1</v>
      </c>
      <c r="AA54">
        <v>8</v>
      </c>
      <c r="AB54">
        <v>3</v>
      </c>
      <c r="AC54">
        <v>0</v>
      </c>
      <c r="AD54">
        <v>9</v>
      </c>
      <c r="AE54">
        <v>0</v>
      </c>
      <c r="AF54">
        <v>3</v>
      </c>
      <c r="AG54">
        <v>2</v>
      </c>
      <c r="AH54">
        <v>0</v>
      </c>
      <c r="AI54" t="s">
        <v>202</v>
      </c>
      <c r="AJ54">
        <v>35.813284000000003</v>
      </c>
      <c r="AK54" t="s">
        <v>203</v>
      </c>
      <c r="AL54">
        <v>-90.689864</v>
      </c>
      <c r="AM54">
        <v>25</v>
      </c>
      <c r="AN54">
        <v>1400</v>
      </c>
      <c r="AO54" t="s">
        <v>118</v>
      </c>
      <c r="AP54">
        <v>-76</v>
      </c>
      <c r="AQ54">
        <v>-42</v>
      </c>
      <c r="AR54">
        <v>960</v>
      </c>
      <c r="AZ54">
        <v>1200</v>
      </c>
      <c r="BA54">
        <v>1</v>
      </c>
      <c r="BB54" t="str">
        <f t="shared" si="2"/>
        <v xml:space="preserve">N325GC  </v>
      </c>
      <c r="BC54">
        <v>1</v>
      </c>
      <c r="BH54">
        <v>1475</v>
      </c>
      <c r="BI54">
        <v>1</v>
      </c>
      <c r="BJ54">
        <v>1</v>
      </c>
      <c r="BK54">
        <v>0</v>
      </c>
      <c r="BL54">
        <v>0</v>
      </c>
      <c r="BO54">
        <v>0</v>
      </c>
      <c r="BP54">
        <v>0</v>
      </c>
      <c r="BW54" t="str">
        <f>"15:24:48.960"</f>
        <v>15:24:48.960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5</v>
      </c>
      <c r="CP54" t="s">
        <v>119</v>
      </c>
      <c r="CQ54">
        <v>511</v>
      </c>
      <c r="CR54">
        <v>0</v>
      </c>
      <c r="CW54">
        <v>6944954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"01/04/2021 15:24:46.869"</f>
        <v>01/04/2021 15:24:46.869</v>
      </c>
      <c r="C55" t="str">
        <f t="shared" si="1"/>
        <v>FFDDD3C0</v>
      </c>
      <c r="D55" t="s">
        <v>113</v>
      </c>
      <c r="E55">
        <v>5</v>
      </c>
      <c r="H55">
        <v>169</v>
      </c>
      <c r="I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>"15:24:48.000"</f>
        <v>15:24:48.000</v>
      </c>
      <c r="T55" t="str">
        <f>"15:24:48.000"</f>
        <v>15:24:48.000</v>
      </c>
      <c r="U55" t="str">
        <f t="shared" si="0"/>
        <v>A3817C</v>
      </c>
      <c r="V55">
        <v>0</v>
      </c>
      <c r="W55">
        <v>0</v>
      </c>
      <c r="X55">
        <v>1</v>
      </c>
      <c r="Z55">
        <v>1</v>
      </c>
      <c r="AA55">
        <v>8</v>
      </c>
      <c r="AB55">
        <v>3</v>
      </c>
      <c r="AC55">
        <v>0</v>
      </c>
      <c r="AD55">
        <v>9</v>
      </c>
      <c r="AE55">
        <v>0</v>
      </c>
      <c r="AF55">
        <v>3</v>
      </c>
      <c r="AG55">
        <v>2</v>
      </c>
      <c r="AH55">
        <v>0</v>
      </c>
      <c r="AI55" t="s">
        <v>202</v>
      </c>
      <c r="AJ55">
        <v>35.813284000000003</v>
      </c>
      <c r="AK55" t="s">
        <v>203</v>
      </c>
      <c r="AL55">
        <v>-90.689864</v>
      </c>
      <c r="AM55">
        <v>25</v>
      </c>
      <c r="AN55">
        <v>1400</v>
      </c>
      <c r="AO55" t="s">
        <v>118</v>
      </c>
      <c r="AP55">
        <v>-76</v>
      </c>
      <c r="AQ55">
        <v>-42</v>
      </c>
      <c r="AR55">
        <v>960</v>
      </c>
      <c r="AZ55">
        <v>1200</v>
      </c>
      <c r="BA55">
        <v>1</v>
      </c>
      <c r="BB55" t="str">
        <f t="shared" si="2"/>
        <v xml:space="preserve">N325GC  </v>
      </c>
      <c r="BC55">
        <v>1</v>
      </c>
      <c r="BH55">
        <v>1475</v>
      </c>
      <c r="BI55">
        <v>1</v>
      </c>
      <c r="BJ55">
        <v>1</v>
      </c>
      <c r="BK55">
        <v>0</v>
      </c>
      <c r="BL55">
        <v>0</v>
      </c>
      <c r="BO55">
        <v>0</v>
      </c>
      <c r="BP55">
        <v>0</v>
      </c>
      <c r="BW55" t="str">
        <f>"15:24:48.960"</f>
        <v>15:24:48.960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5</v>
      </c>
      <c r="CP55" t="s">
        <v>119</v>
      </c>
      <c r="CQ55">
        <v>511</v>
      </c>
      <c r="CR55">
        <v>0</v>
      </c>
      <c r="CW55">
        <v>6944954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"01/04/2021 15:24:47.675"</f>
        <v>01/04/2021 15:24:47.675</v>
      </c>
      <c r="C56" t="str">
        <f t="shared" si="1"/>
        <v>FFDDD3C0</v>
      </c>
      <c r="D56" t="s">
        <v>178</v>
      </c>
      <c r="E56">
        <v>9</v>
      </c>
      <c r="F56">
        <v>1009</v>
      </c>
      <c r="G56" t="s">
        <v>114</v>
      </c>
      <c r="J56" t="s">
        <v>179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>"15:24:49.000"</f>
        <v>15:24:49.000</v>
      </c>
      <c r="T56" t="str">
        <f>"15:24:49.000"</f>
        <v>15:24:49.000</v>
      </c>
      <c r="U56" t="str">
        <f t="shared" si="0"/>
        <v>A3817C</v>
      </c>
      <c r="V56">
        <v>0</v>
      </c>
      <c r="W56">
        <v>0</v>
      </c>
      <c r="X56">
        <v>1</v>
      </c>
      <c r="Z56">
        <v>1</v>
      </c>
      <c r="AA56">
        <v>8</v>
      </c>
      <c r="AB56">
        <v>3</v>
      </c>
      <c r="AC56">
        <v>0</v>
      </c>
      <c r="AD56">
        <v>9</v>
      </c>
      <c r="AE56">
        <v>0</v>
      </c>
      <c r="AF56">
        <v>3</v>
      </c>
      <c r="AG56">
        <v>2</v>
      </c>
      <c r="AH56">
        <v>0</v>
      </c>
      <c r="AI56" t="s">
        <v>204</v>
      </c>
      <c r="AJ56">
        <v>35.813111999999997</v>
      </c>
      <c r="AK56" t="s">
        <v>205</v>
      </c>
      <c r="AL56">
        <v>-90.690314999999998</v>
      </c>
      <c r="AM56">
        <v>25</v>
      </c>
      <c r="AN56">
        <v>1400</v>
      </c>
      <c r="AO56" t="s">
        <v>118</v>
      </c>
      <c r="AP56">
        <v>-78</v>
      </c>
      <c r="AQ56">
        <v>-42</v>
      </c>
      <c r="AR56">
        <v>896</v>
      </c>
      <c r="AZ56">
        <v>1200</v>
      </c>
      <c r="BA56">
        <v>1</v>
      </c>
      <c r="BB56" t="str">
        <f t="shared" si="2"/>
        <v xml:space="preserve">N325GC  </v>
      </c>
      <c r="BC56">
        <v>1</v>
      </c>
      <c r="BH56">
        <v>1475</v>
      </c>
      <c r="BI56">
        <v>1</v>
      </c>
      <c r="BJ56">
        <v>1</v>
      </c>
      <c r="BK56">
        <v>0</v>
      </c>
      <c r="BL56">
        <v>0</v>
      </c>
      <c r="BO56">
        <v>0</v>
      </c>
      <c r="BP56">
        <v>0</v>
      </c>
      <c r="BW56" t="str">
        <f>"15:24:49.709"</f>
        <v>15:24:49.709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5</v>
      </c>
      <c r="CP56" t="s">
        <v>119</v>
      </c>
      <c r="CQ56">
        <v>511</v>
      </c>
      <c r="CR56">
        <v>0</v>
      </c>
      <c r="CW56">
        <v>6945085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"01/04/2021 15:24:47.675"</f>
        <v>01/04/2021 15:24:47.675</v>
      </c>
      <c r="C57" t="str">
        <f t="shared" si="1"/>
        <v>FFDDD3C0</v>
      </c>
      <c r="D57" t="s">
        <v>113</v>
      </c>
      <c r="E57">
        <v>5</v>
      </c>
      <c r="H57">
        <v>169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>"15:24:49.000"</f>
        <v>15:24:49.000</v>
      </c>
      <c r="T57" t="str">
        <f>"15:24:49.000"</f>
        <v>15:24:49.000</v>
      </c>
      <c r="U57" t="str">
        <f t="shared" si="0"/>
        <v>A3817C</v>
      </c>
      <c r="V57">
        <v>0</v>
      </c>
      <c r="W57">
        <v>0</v>
      </c>
      <c r="X57">
        <v>1</v>
      </c>
      <c r="Z57">
        <v>1</v>
      </c>
      <c r="AA57">
        <v>8</v>
      </c>
      <c r="AB57">
        <v>3</v>
      </c>
      <c r="AC57">
        <v>0</v>
      </c>
      <c r="AD57">
        <v>9</v>
      </c>
      <c r="AE57">
        <v>0</v>
      </c>
      <c r="AF57">
        <v>3</v>
      </c>
      <c r="AG57">
        <v>2</v>
      </c>
      <c r="AH57">
        <v>0</v>
      </c>
      <c r="AI57" t="s">
        <v>204</v>
      </c>
      <c r="AJ57">
        <v>35.813111999999997</v>
      </c>
      <c r="AK57" t="s">
        <v>205</v>
      </c>
      <c r="AL57">
        <v>-90.690314999999998</v>
      </c>
      <c r="AM57">
        <v>25</v>
      </c>
      <c r="AN57">
        <v>1400</v>
      </c>
      <c r="AO57" t="s">
        <v>118</v>
      </c>
      <c r="AP57">
        <v>-78</v>
      </c>
      <c r="AQ57">
        <v>-42</v>
      </c>
      <c r="AR57">
        <v>896</v>
      </c>
      <c r="AZ57">
        <v>1200</v>
      </c>
      <c r="BA57">
        <v>1</v>
      </c>
      <c r="BB57" t="str">
        <f t="shared" si="2"/>
        <v xml:space="preserve">N325GC  </v>
      </c>
      <c r="BC57">
        <v>1</v>
      </c>
      <c r="BH57">
        <v>1475</v>
      </c>
      <c r="BI57">
        <v>1</v>
      </c>
      <c r="BJ57">
        <v>1</v>
      </c>
      <c r="BK57">
        <v>0</v>
      </c>
      <c r="BL57">
        <v>0</v>
      </c>
      <c r="BO57">
        <v>0</v>
      </c>
      <c r="BP57">
        <v>0</v>
      </c>
      <c r="BW57" t="str">
        <f>"15:24:49.709"</f>
        <v>15:24:49.709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5</v>
      </c>
      <c r="CP57" t="s">
        <v>119</v>
      </c>
      <c r="CQ57">
        <v>511</v>
      </c>
      <c r="CR57">
        <v>0</v>
      </c>
      <c r="CW57">
        <v>6945085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"01/04/2021 15:24:48.927"</f>
        <v>01/04/2021 15:24:48.927</v>
      </c>
      <c r="C58" t="str">
        <f t="shared" si="1"/>
        <v>FFDDD3C0</v>
      </c>
      <c r="D58" t="s">
        <v>178</v>
      </c>
      <c r="E58">
        <v>9</v>
      </c>
      <c r="F58">
        <v>1009</v>
      </c>
      <c r="G58" t="s">
        <v>114</v>
      </c>
      <c r="J58" t="s">
        <v>179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>"15:24:50.000"</f>
        <v>15:24:50.000</v>
      </c>
      <c r="T58" t="str">
        <f>"15:24:50.000"</f>
        <v>15:24:50.000</v>
      </c>
      <c r="U58" t="str">
        <f t="shared" si="0"/>
        <v>A3817C</v>
      </c>
      <c r="V58">
        <v>0</v>
      </c>
      <c r="W58">
        <v>0</v>
      </c>
      <c r="X58">
        <v>1</v>
      </c>
      <c r="Z58">
        <v>1</v>
      </c>
      <c r="AA58">
        <v>8</v>
      </c>
      <c r="AB58">
        <v>3</v>
      </c>
      <c r="AC58">
        <v>0</v>
      </c>
      <c r="AD58">
        <v>9</v>
      </c>
      <c r="AE58">
        <v>0</v>
      </c>
      <c r="AF58">
        <v>3</v>
      </c>
      <c r="AG58">
        <v>2</v>
      </c>
      <c r="AH58">
        <v>0</v>
      </c>
      <c r="AI58" t="s">
        <v>206</v>
      </c>
      <c r="AJ58">
        <v>35.812897999999997</v>
      </c>
      <c r="AK58" t="s">
        <v>207</v>
      </c>
      <c r="AL58">
        <v>-90.690764999999999</v>
      </c>
      <c r="AM58">
        <v>25</v>
      </c>
      <c r="AN58">
        <v>1400</v>
      </c>
      <c r="AO58" t="s">
        <v>118</v>
      </c>
      <c r="AP58">
        <v>-79</v>
      </c>
      <c r="AQ58">
        <v>-42</v>
      </c>
      <c r="AR58">
        <v>832</v>
      </c>
      <c r="AZ58">
        <v>1200</v>
      </c>
      <c r="BA58">
        <v>1</v>
      </c>
      <c r="BB58" t="str">
        <f t="shared" si="2"/>
        <v xml:space="preserve">N325GC  </v>
      </c>
      <c r="BC58">
        <v>1</v>
      </c>
      <c r="BH58">
        <v>1475</v>
      </c>
      <c r="BI58">
        <v>1</v>
      </c>
      <c r="BJ58">
        <v>1</v>
      </c>
      <c r="BK58">
        <v>0</v>
      </c>
      <c r="BL58">
        <v>0</v>
      </c>
      <c r="BO58">
        <v>0</v>
      </c>
      <c r="BP58">
        <v>0</v>
      </c>
      <c r="BW58" t="str">
        <f>"15:24:50.992"</f>
        <v>15:24:50.992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5</v>
      </c>
      <c r="CP58" t="s">
        <v>119</v>
      </c>
      <c r="CQ58">
        <v>511</v>
      </c>
      <c r="CR58">
        <v>0</v>
      </c>
      <c r="CW58">
        <v>6945317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"01/04/2021 15:24:48.927"</f>
        <v>01/04/2021 15:24:48.927</v>
      </c>
      <c r="C59" t="str">
        <f t="shared" si="1"/>
        <v>FFDDD3C0</v>
      </c>
      <c r="D59" t="s">
        <v>113</v>
      </c>
      <c r="E59">
        <v>5</v>
      </c>
      <c r="H59">
        <v>169</v>
      </c>
      <c r="I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>"15:24:50.000"</f>
        <v>15:24:50.000</v>
      </c>
      <c r="T59" t="str">
        <f>"15:24:50.000"</f>
        <v>15:24:50.000</v>
      </c>
      <c r="U59" t="str">
        <f t="shared" si="0"/>
        <v>A3817C</v>
      </c>
      <c r="V59">
        <v>0</v>
      </c>
      <c r="W59">
        <v>0</v>
      </c>
      <c r="X59">
        <v>1</v>
      </c>
      <c r="Z59">
        <v>1</v>
      </c>
      <c r="AA59">
        <v>8</v>
      </c>
      <c r="AB59">
        <v>3</v>
      </c>
      <c r="AC59">
        <v>0</v>
      </c>
      <c r="AD59">
        <v>9</v>
      </c>
      <c r="AE59">
        <v>0</v>
      </c>
      <c r="AF59">
        <v>3</v>
      </c>
      <c r="AG59">
        <v>2</v>
      </c>
      <c r="AH59">
        <v>0</v>
      </c>
      <c r="AI59" t="s">
        <v>206</v>
      </c>
      <c r="AJ59">
        <v>35.812897999999997</v>
      </c>
      <c r="AK59" t="s">
        <v>207</v>
      </c>
      <c r="AL59">
        <v>-90.690764999999999</v>
      </c>
      <c r="AM59">
        <v>25</v>
      </c>
      <c r="AN59">
        <v>1400</v>
      </c>
      <c r="AO59" t="s">
        <v>118</v>
      </c>
      <c r="AP59">
        <v>-79</v>
      </c>
      <c r="AQ59">
        <v>-42</v>
      </c>
      <c r="AR59">
        <v>832</v>
      </c>
      <c r="AZ59">
        <v>1200</v>
      </c>
      <c r="BA59">
        <v>1</v>
      </c>
      <c r="BB59" t="str">
        <f t="shared" si="2"/>
        <v xml:space="preserve">N325GC  </v>
      </c>
      <c r="BC59">
        <v>1</v>
      </c>
      <c r="BH59">
        <v>1475</v>
      </c>
      <c r="BI59">
        <v>1</v>
      </c>
      <c r="BJ59">
        <v>1</v>
      </c>
      <c r="BK59">
        <v>0</v>
      </c>
      <c r="BL59">
        <v>0</v>
      </c>
      <c r="BO59">
        <v>0</v>
      </c>
      <c r="BP59">
        <v>0</v>
      </c>
      <c r="BW59" t="str">
        <f>"15:24:50.992"</f>
        <v>15:24:50.992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5</v>
      </c>
      <c r="CP59" t="s">
        <v>119</v>
      </c>
      <c r="CQ59">
        <v>511</v>
      </c>
      <c r="CR59">
        <v>0</v>
      </c>
      <c r="CW59">
        <v>6945317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"01/04/2021 15:24:49.438"</f>
        <v>01/04/2021 15:24:49.438</v>
      </c>
      <c r="C60" t="str">
        <f t="shared" si="1"/>
        <v>FFDDD3C0</v>
      </c>
      <c r="D60" t="s">
        <v>178</v>
      </c>
      <c r="E60">
        <v>9</v>
      </c>
      <c r="F60">
        <v>1009</v>
      </c>
      <c r="G60" t="s">
        <v>114</v>
      </c>
      <c r="J60" t="s">
        <v>179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>"15:24:51.000"</f>
        <v>15:24:51.000</v>
      </c>
      <c r="T60" t="str">
        <f>"15:24:51.000"</f>
        <v>15:24:51.000</v>
      </c>
      <c r="U60" t="str">
        <f t="shared" si="0"/>
        <v>A3817C</v>
      </c>
      <c r="V60">
        <v>0</v>
      </c>
      <c r="W60">
        <v>0</v>
      </c>
      <c r="X60">
        <v>1</v>
      </c>
      <c r="Z60">
        <v>1</v>
      </c>
      <c r="AA60">
        <v>8</v>
      </c>
      <c r="AB60">
        <v>3</v>
      </c>
      <c r="AC60">
        <v>0</v>
      </c>
      <c r="AD60">
        <v>9</v>
      </c>
      <c r="AE60">
        <v>0</v>
      </c>
      <c r="AF60">
        <v>3</v>
      </c>
      <c r="AG60">
        <v>1</v>
      </c>
      <c r="AH60">
        <v>0</v>
      </c>
      <c r="AI60" t="s">
        <v>208</v>
      </c>
      <c r="AJ60">
        <v>35.812705000000001</v>
      </c>
      <c r="AK60" t="s">
        <v>209</v>
      </c>
      <c r="AL60">
        <v>-90.691215999999997</v>
      </c>
      <c r="AM60">
        <v>25</v>
      </c>
      <c r="AN60">
        <v>1400</v>
      </c>
      <c r="AO60" t="s">
        <v>118</v>
      </c>
      <c r="AP60">
        <v>-80</v>
      </c>
      <c r="AQ60">
        <v>-42</v>
      </c>
      <c r="AR60">
        <v>832</v>
      </c>
      <c r="AZ60">
        <v>1200</v>
      </c>
      <c r="BA60">
        <v>1</v>
      </c>
      <c r="BB60" t="str">
        <f t="shared" si="2"/>
        <v xml:space="preserve">N325GC  </v>
      </c>
      <c r="BC60">
        <v>1</v>
      </c>
      <c r="BH60">
        <v>1525</v>
      </c>
      <c r="BI60">
        <v>1</v>
      </c>
      <c r="BJ60">
        <v>1</v>
      </c>
      <c r="BK60">
        <v>0</v>
      </c>
      <c r="BL60">
        <v>0</v>
      </c>
      <c r="BO60">
        <v>0</v>
      </c>
      <c r="BP60">
        <v>0</v>
      </c>
      <c r="BW60" t="str">
        <f>"15:24:51.530"</f>
        <v>15:24:51.530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5</v>
      </c>
      <c r="CP60" t="s">
        <v>119</v>
      </c>
      <c r="CQ60">
        <v>511</v>
      </c>
      <c r="CR60">
        <v>0</v>
      </c>
      <c r="CW60">
        <v>6945413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"01/04/2021 15:24:49.438"</f>
        <v>01/04/2021 15:24:49.438</v>
      </c>
      <c r="C61" t="str">
        <f t="shared" si="1"/>
        <v>FFDDD3C0</v>
      </c>
      <c r="D61" t="s">
        <v>113</v>
      </c>
      <c r="E61">
        <v>5</v>
      </c>
      <c r="H61">
        <v>169</v>
      </c>
      <c r="I61" t="s">
        <v>114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>"15:24:51.000"</f>
        <v>15:24:51.000</v>
      </c>
      <c r="T61" t="str">
        <f>"15:24:51.000"</f>
        <v>15:24:51.000</v>
      </c>
      <c r="U61" t="str">
        <f t="shared" si="0"/>
        <v>A3817C</v>
      </c>
      <c r="V61">
        <v>0</v>
      </c>
      <c r="W61">
        <v>0</v>
      </c>
      <c r="X61">
        <v>1</v>
      </c>
      <c r="Z61">
        <v>1</v>
      </c>
      <c r="AA61">
        <v>8</v>
      </c>
      <c r="AB61">
        <v>3</v>
      </c>
      <c r="AC61">
        <v>0</v>
      </c>
      <c r="AD61">
        <v>9</v>
      </c>
      <c r="AE61">
        <v>0</v>
      </c>
      <c r="AF61">
        <v>3</v>
      </c>
      <c r="AG61">
        <v>1</v>
      </c>
      <c r="AH61">
        <v>0</v>
      </c>
      <c r="AI61" t="s">
        <v>208</v>
      </c>
      <c r="AJ61">
        <v>35.812705000000001</v>
      </c>
      <c r="AK61" t="s">
        <v>209</v>
      </c>
      <c r="AL61">
        <v>-90.691215999999997</v>
      </c>
      <c r="AM61">
        <v>25</v>
      </c>
      <c r="AN61">
        <v>1400</v>
      </c>
      <c r="AO61" t="s">
        <v>118</v>
      </c>
      <c r="AP61">
        <v>-80</v>
      </c>
      <c r="AQ61">
        <v>-42</v>
      </c>
      <c r="AR61">
        <v>832</v>
      </c>
      <c r="AZ61">
        <v>1200</v>
      </c>
      <c r="BA61">
        <v>1</v>
      </c>
      <c r="BB61" t="str">
        <f t="shared" si="2"/>
        <v xml:space="preserve">N325GC  </v>
      </c>
      <c r="BC61">
        <v>1</v>
      </c>
      <c r="BH61">
        <v>1525</v>
      </c>
      <c r="BI61">
        <v>1</v>
      </c>
      <c r="BJ61">
        <v>1</v>
      </c>
      <c r="BK61">
        <v>0</v>
      </c>
      <c r="BL61">
        <v>0</v>
      </c>
      <c r="BO61">
        <v>0</v>
      </c>
      <c r="BP61">
        <v>0</v>
      </c>
      <c r="BW61" t="str">
        <f>"15:24:51.530"</f>
        <v>15:24:51.530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511</v>
      </c>
      <c r="CR61">
        <v>0</v>
      </c>
      <c r="CW61">
        <v>6945413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"01/04/2021 15:24:50.150"</f>
        <v>01/04/2021 15:24:50.150</v>
      </c>
      <c r="C62" t="str">
        <f t="shared" si="1"/>
        <v>FFDDD3C0</v>
      </c>
      <c r="D62" t="s">
        <v>113</v>
      </c>
      <c r="E62">
        <v>5</v>
      </c>
      <c r="H62">
        <v>169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>"15:24:52.000"</f>
        <v>15:24:52.000</v>
      </c>
      <c r="T62" t="str">
        <f>"15:24:52.000"</f>
        <v>15:24:52.000</v>
      </c>
      <c r="U62" t="str">
        <f t="shared" si="0"/>
        <v>A3817C</v>
      </c>
      <c r="V62">
        <v>0</v>
      </c>
      <c r="W62">
        <v>0</v>
      </c>
      <c r="X62">
        <v>1</v>
      </c>
      <c r="Z62">
        <v>1</v>
      </c>
      <c r="AA62">
        <v>8</v>
      </c>
      <c r="AB62">
        <v>3</v>
      </c>
      <c r="AC62">
        <v>0</v>
      </c>
      <c r="AD62">
        <v>9</v>
      </c>
      <c r="AE62">
        <v>0</v>
      </c>
      <c r="AF62">
        <v>3</v>
      </c>
      <c r="AG62">
        <v>1</v>
      </c>
      <c r="AH62">
        <v>0</v>
      </c>
      <c r="AI62" t="s">
        <v>210</v>
      </c>
      <c r="AJ62">
        <v>35.812511000000001</v>
      </c>
      <c r="AK62" t="s">
        <v>211</v>
      </c>
      <c r="AL62">
        <v>-90.691666999999995</v>
      </c>
      <c r="AM62">
        <v>25</v>
      </c>
      <c r="AN62">
        <v>1400</v>
      </c>
      <c r="AO62" t="s">
        <v>118</v>
      </c>
      <c r="AP62">
        <v>-80</v>
      </c>
      <c r="AQ62">
        <v>-41</v>
      </c>
      <c r="AR62">
        <v>832</v>
      </c>
      <c r="AZ62">
        <v>1200</v>
      </c>
      <c r="BA62">
        <v>1</v>
      </c>
      <c r="BB62" t="str">
        <f t="shared" si="2"/>
        <v xml:space="preserve">N325GC  </v>
      </c>
      <c r="BC62">
        <v>1</v>
      </c>
      <c r="BH62">
        <v>1525</v>
      </c>
      <c r="BI62">
        <v>1</v>
      </c>
      <c r="BJ62">
        <v>1</v>
      </c>
      <c r="BK62">
        <v>0</v>
      </c>
      <c r="BL62">
        <v>0</v>
      </c>
      <c r="BO62">
        <v>0</v>
      </c>
      <c r="BP62">
        <v>0</v>
      </c>
      <c r="BW62" t="str">
        <f>"15:24:52.208"</f>
        <v>15:24:52.208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119</v>
      </c>
      <c r="CQ62">
        <v>511</v>
      </c>
      <c r="CR62">
        <v>0</v>
      </c>
      <c r="CW62">
        <v>6945542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"01/04/2021 15:24:50.150"</f>
        <v>01/04/2021 15:24:50.150</v>
      </c>
      <c r="C63" t="str">
        <f t="shared" si="1"/>
        <v>FFDDD3C0</v>
      </c>
      <c r="D63" t="s">
        <v>178</v>
      </c>
      <c r="E63">
        <v>9</v>
      </c>
      <c r="F63">
        <v>1009</v>
      </c>
      <c r="G63" t="s">
        <v>114</v>
      </c>
      <c r="J63" t="s">
        <v>179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>"15:24:52.000"</f>
        <v>15:24:52.000</v>
      </c>
      <c r="T63" t="str">
        <f>"15:24:52.000"</f>
        <v>15:24:52.000</v>
      </c>
      <c r="U63" t="str">
        <f t="shared" si="0"/>
        <v>A3817C</v>
      </c>
      <c r="V63">
        <v>0</v>
      </c>
      <c r="W63">
        <v>0</v>
      </c>
      <c r="X63">
        <v>1</v>
      </c>
      <c r="Z63">
        <v>1</v>
      </c>
      <c r="AA63">
        <v>8</v>
      </c>
      <c r="AB63">
        <v>3</v>
      </c>
      <c r="AC63">
        <v>0</v>
      </c>
      <c r="AD63">
        <v>9</v>
      </c>
      <c r="AE63">
        <v>0</v>
      </c>
      <c r="AF63">
        <v>3</v>
      </c>
      <c r="AG63">
        <v>1</v>
      </c>
      <c r="AH63">
        <v>0</v>
      </c>
      <c r="AI63" t="s">
        <v>210</v>
      </c>
      <c r="AJ63">
        <v>35.812511000000001</v>
      </c>
      <c r="AK63" t="s">
        <v>211</v>
      </c>
      <c r="AL63">
        <v>-90.691666999999995</v>
      </c>
      <c r="AM63">
        <v>25</v>
      </c>
      <c r="AN63">
        <v>1400</v>
      </c>
      <c r="AO63" t="s">
        <v>118</v>
      </c>
      <c r="AP63">
        <v>-80</v>
      </c>
      <c r="AQ63">
        <v>-41</v>
      </c>
      <c r="AR63">
        <v>832</v>
      </c>
      <c r="AZ63">
        <v>1200</v>
      </c>
      <c r="BA63">
        <v>1</v>
      </c>
      <c r="BB63" t="str">
        <f t="shared" si="2"/>
        <v xml:space="preserve">N325GC  </v>
      </c>
      <c r="BC63">
        <v>1</v>
      </c>
      <c r="BH63">
        <v>1525</v>
      </c>
      <c r="BI63">
        <v>1</v>
      </c>
      <c r="BJ63">
        <v>1</v>
      </c>
      <c r="BK63">
        <v>0</v>
      </c>
      <c r="BL63">
        <v>0</v>
      </c>
      <c r="BO63">
        <v>0</v>
      </c>
      <c r="BP63">
        <v>0</v>
      </c>
      <c r="BW63" t="str">
        <f>"15:24:52.208"</f>
        <v>15:24:52.208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5</v>
      </c>
      <c r="CP63" t="s">
        <v>119</v>
      </c>
      <c r="CQ63">
        <v>511</v>
      </c>
      <c r="CR63">
        <v>0</v>
      </c>
      <c r="CW63">
        <v>6945542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"01/04/2021 15:24:51.291"</f>
        <v>01/04/2021 15:24:51.291</v>
      </c>
      <c r="C64" t="str">
        <f t="shared" si="1"/>
        <v>FFDDD3C0</v>
      </c>
      <c r="D64" t="s">
        <v>178</v>
      </c>
      <c r="E64">
        <v>9</v>
      </c>
      <c r="F64">
        <v>1009</v>
      </c>
      <c r="G64" t="s">
        <v>114</v>
      </c>
      <c r="J64" t="s">
        <v>179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>"15:24:53.000"</f>
        <v>15:24:53.000</v>
      </c>
      <c r="T64" t="str">
        <f>"15:24:53.000"</f>
        <v>15:24:53.000</v>
      </c>
      <c r="U64" t="str">
        <f t="shared" si="0"/>
        <v>A3817C</v>
      </c>
      <c r="V64">
        <v>0</v>
      </c>
      <c r="W64">
        <v>0</v>
      </c>
      <c r="X64">
        <v>1</v>
      </c>
      <c r="Z64">
        <v>1</v>
      </c>
      <c r="AA64">
        <v>8</v>
      </c>
      <c r="AB64">
        <v>3</v>
      </c>
      <c r="AC64">
        <v>0</v>
      </c>
      <c r="AD64">
        <v>9</v>
      </c>
      <c r="AE64">
        <v>0</v>
      </c>
      <c r="AF64">
        <v>3</v>
      </c>
      <c r="AG64">
        <v>1</v>
      </c>
      <c r="AH64">
        <v>0</v>
      </c>
      <c r="AI64" t="s">
        <v>212</v>
      </c>
      <c r="AJ64">
        <v>35.812317999999998</v>
      </c>
      <c r="AK64" t="s">
        <v>213</v>
      </c>
      <c r="AL64">
        <v>-90.692138999999997</v>
      </c>
      <c r="AM64">
        <v>25</v>
      </c>
      <c r="AN64">
        <v>1400</v>
      </c>
      <c r="AO64" t="s">
        <v>118</v>
      </c>
      <c r="AP64">
        <v>-81</v>
      </c>
      <c r="AQ64">
        <v>-42</v>
      </c>
      <c r="AR64">
        <v>832</v>
      </c>
      <c r="AZ64">
        <v>1200</v>
      </c>
      <c r="BA64">
        <v>1</v>
      </c>
      <c r="BB64" t="str">
        <f t="shared" si="2"/>
        <v xml:space="preserve">N325GC  </v>
      </c>
      <c r="BC64">
        <v>1</v>
      </c>
      <c r="BH64">
        <v>1550</v>
      </c>
      <c r="BI64">
        <v>1</v>
      </c>
      <c r="BJ64">
        <v>1</v>
      </c>
      <c r="BK64">
        <v>0</v>
      </c>
      <c r="BL64">
        <v>0</v>
      </c>
      <c r="BO64">
        <v>0</v>
      </c>
      <c r="BP64">
        <v>0</v>
      </c>
      <c r="BW64" t="str">
        <f>"15:24:53.336"</f>
        <v>15:24:53.336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5</v>
      </c>
      <c r="CP64" t="s">
        <v>119</v>
      </c>
      <c r="CQ64">
        <v>511</v>
      </c>
      <c r="CR64">
        <v>0</v>
      </c>
      <c r="CW64">
        <v>6945742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"01/04/2021 15:24:51.291"</f>
        <v>01/04/2021 15:24:51.291</v>
      </c>
      <c r="C65" t="str">
        <f t="shared" si="1"/>
        <v>FFDDD3C0</v>
      </c>
      <c r="D65" t="s">
        <v>113</v>
      </c>
      <c r="E65">
        <v>5</v>
      </c>
      <c r="H65">
        <v>169</v>
      </c>
      <c r="I65" t="s">
        <v>114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>"15:24:53.000"</f>
        <v>15:24:53.000</v>
      </c>
      <c r="T65" t="str">
        <f>"15:24:53.000"</f>
        <v>15:24:53.000</v>
      </c>
      <c r="U65" t="str">
        <f t="shared" si="0"/>
        <v>A3817C</v>
      </c>
      <c r="V65">
        <v>0</v>
      </c>
      <c r="W65">
        <v>0</v>
      </c>
      <c r="X65">
        <v>1</v>
      </c>
      <c r="Z65">
        <v>1</v>
      </c>
      <c r="AA65">
        <v>8</v>
      </c>
      <c r="AB65">
        <v>3</v>
      </c>
      <c r="AC65">
        <v>0</v>
      </c>
      <c r="AD65">
        <v>9</v>
      </c>
      <c r="AE65">
        <v>0</v>
      </c>
      <c r="AF65">
        <v>3</v>
      </c>
      <c r="AG65">
        <v>1</v>
      </c>
      <c r="AH65">
        <v>0</v>
      </c>
      <c r="AI65" t="s">
        <v>212</v>
      </c>
      <c r="AJ65">
        <v>35.812317999999998</v>
      </c>
      <c r="AK65" t="s">
        <v>213</v>
      </c>
      <c r="AL65">
        <v>-90.692138999999997</v>
      </c>
      <c r="AM65">
        <v>25</v>
      </c>
      <c r="AN65">
        <v>1400</v>
      </c>
      <c r="AO65" t="s">
        <v>118</v>
      </c>
      <c r="AP65">
        <v>-81</v>
      </c>
      <c r="AQ65">
        <v>-42</v>
      </c>
      <c r="AR65">
        <v>832</v>
      </c>
      <c r="AZ65">
        <v>1200</v>
      </c>
      <c r="BA65">
        <v>1</v>
      </c>
      <c r="BB65" t="str">
        <f t="shared" si="2"/>
        <v xml:space="preserve">N325GC  </v>
      </c>
      <c r="BC65">
        <v>1</v>
      </c>
      <c r="BH65">
        <v>1550</v>
      </c>
      <c r="BI65">
        <v>1</v>
      </c>
      <c r="BJ65">
        <v>1</v>
      </c>
      <c r="BK65">
        <v>0</v>
      </c>
      <c r="BL65">
        <v>0</v>
      </c>
      <c r="BO65">
        <v>0</v>
      </c>
      <c r="BP65">
        <v>0</v>
      </c>
      <c r="BW65" t="str">
        <f>"15:24:53.336"</f>
        <v>15:24:53.336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5</v>
      </c>
      <c r="CP65" t="s">
        <v>119</v>
      </c>
      <c r="CQ65">
        <v>511</v>
      </c>
      <c r="CR65">
        <v>0</v>
      </c>
      <c r="CW65">
        <v>6945742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"01/04/2021 15:24:52.698"</f>
        <v>01/04/2021 15:24:52.698</v>
      </c>
      <c r="C66" t="str">
        <f t="shared" si="1"/>
        <v>FFDDD3C0</v>
      </c>
      <c r="D66" t="s">
        <v>178</v>
      </c>
      <c r="E66">
        <v>9</v>
      </c>
      <c r="F66">
        <v>1009</v>
      </c>
      <c r="G66" t="s">
        <v>114</v>
      </c>
      <c r="J66" t="s">
        <v>179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>"15:24:54.000"</f>
        <v>15:24:54.000</v>
      </c>
      <c r="T66" t="str">
        <f>"15:24:54.000"</f>
        <v>15:24:54.000</v>
      </c>
      <c r="U66" t="str">
        <f t="shared" ref="U66:U129" si="3">"A3817C"</f>
        <v>A3817C</v>
      </c>
      <c r="V66">
        <v>0</v>
      </c>
      <c r="W66">
        <v>0</v>
      </c>
      <c r="X66">
        <v>1</v>
      </c>
      <c r="Z66">
        <v>1</v>
      </c>
      <c r="AA66">
        <v>8</v>
      </c>
      <c r="AB66">
        <v>3</v>
      </c>
      <c r="AC66">
        <v>0</v>
      </c>
      <c r="AD66">
        <v>9</v>
      </c>
      <c r="AE66">
        <v>0</v>
      </c>
      <c r="AF66">
        <v>3</v>
      </c>
      <c r="AG66">
        <v>1</v>
      </c>
      <c r="AH66">
        <v>0</v>
      </c>
      <c r="AI66" t="s">
        <v>214</v>
      </c>
      <c r="AJ66">
        <v>35.812103999999998</v>
      </c>
      <c r="AK66" t="s">
        <v>215</v>
      </c>
      <c r="AL66">
        <v>-90.692588999999998</v>
      </c>
      <c r="AM66">
        <v>25</v>
      </c>
      <c r="AN66">
        <v>1400</v>
      </c>
      <c r="AO66" t="s">
        <v>118</v>
      </c>
      <c r="AP66">
        <v>-81</v>
      </c>
      <c r="AQ66">
        <v>-43</v>
      </c>
      <c r="AR66">
        <v>832</v>
      </c>
      <c r="AZ66">
        <v>1200</v>
      </c>
      <c r="BA66">
        <v>1</v>
      </c>
      <c r="BB66" t="str">
        <f t="shared" si="2"/>
        <v xml:space="preserve">N325GC  </v>
      </c>
      <c r="BC66">
        <v>1</v>
      </c>
      <c r="BH66">
        <v>1550</v>
      </c>
      <c r="BI66">
        <v>1</v>
      </c>
      <c r="BJ66">
        <v>1</v>
      </c>
      <c r="BK66">
        <v>0</v>
      </c>
      <c r="BL66">
        <v>0</v>
      </c>
      <c r="BO66">
        <v>0</v>
      </c>
      <c r="BP66">
        <v>0</v>
      </c>
      <c r="BW66" t="str">
        <f>"15:24:54.810"</f>
        <v>15:24:54.810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5</v>
      </c>
      <c r="CP66" t="s">
        <v>119</v>
      </c>
      <c r="CQ66">
        <v>511</v>
      </c>
      <c r="CR66">
        <v>0</v>
      </c>
      <c r="CW66">
        <v>6946022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"01/04/2021 15:24:52.698"</f>
        <v>01/04/2021 15:24:52.698</v>
      </c>
      <c r="C67" t="str">
        <f t="shared" si="1"/>
        <v>FFDDD3C0</v>
      </c>
      <c r="D67" t="s">
        <v>113</v>
      </c>
      <c r="E67">
        <v>5</v>
      </c>
      <c r="H67">
        <v>169</v>
      </c>
      <c r="I67" t="s">
        <v>114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>"15:24:54.000"</f>
        <v>15:24:54.000</v>
      </c>
      <c r="T67" t="str">
        <f>"15:24:54.000"</f>
        <v>15:24:54.000</v>
      </c>
      <c r="U67" t="str">
        <f t="shared" si="3"/>
        <v>A3817C</v>
      </c>
      <c r="V67">
        <v>0</v>
      </c>
      <c r="W67">
        <v>0</v>
      </c>
      <c r="X67">
        <v>1</v>
      </c>
      <c r="Z67">
        <v>1</v>
      </c>
      <c r="AA67">
        <v>8</v>
      </c>
      <c r="AB67">
        <v>3</v>
      </c>
      <c r="AC67">
        <v>0</v>
      </c>
      <c r="AD67">
        <v>9</v>
      </c>
      <c r="AE67">
        <v>0</v>
      </c>
      <c r="AF67">
        <v>3</v>
      </c>
      <c r="AG67">
        <v>1</v>
      </c>
      <c r="AH67">
        <v>0</v>
      </c>
      <c r="AI67" t="s">
        <v>214</v>
      </c>
      <c r="AJ67">
        <v>35.812103999999998</v>
      </c>
      <c r="AK67" t="s">
        <v>215</v>
      </c>
      <c r="AL67">
        <v>-90.692588999999998</v>
      </c>
      <c r="AM67">
        <v>25</v>
      </c>
      <c r="AN67">
        <v>1400</v>
      </c>
      <c r="AO67" t="s">
        <v>118</v>
      </c>
      <c r="AP67">
        <v>-81</v>
      </c>
      <c r="AQ67">
        <v>-43</v>
      </c>
      <c r="AR67">
        <v>832</v>
      </c>
      <c r="AZ67">
        <v>1200</v>
      </c>
      <c r="BA67">
        <v>1</v>
      </c>
      <c r="BB67" t="str">
        <f t="shared" si="2"/>
        <v xml:space="preserve">N325GC  </v>
      </c>
      <c r="BC67">
        <v>1</v>
      </c>
      <c r="BH67">
        <v>1550</v>
      </c>
      <c r="BI67">
        <v>1</v>
      </c>
      <c r="BJ67">
        <v>1</v>
      </c>
      <c r="BK67">
        <v>0</v>
      </c>
      <c r="BL67">
        <v>0</v>
      </c>
      <c r="BO67">
        <v>0</v>
      </c>
      <c r="BP67">
        <v>0</v>
      </c>
      <c r="BW67" t="str">
        <f>"15:24:54.810"</f>
        <v>15:24:54.810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5</v>
      </c>
      <c r="CP67" t="s">
        <v>119</v>
      </c>
      <c r="CQ67">
        <v>511</v>
      </c>
      <c r="CR67">
        <v>0</v>
      </c>
      <c r="CW67">
        <v>6946022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"01/04/2021 15:24:53.276"</f>
        <v>01/04/2021 15:24:53.276</v>
      </c>
      <c r="C68" t="str">
        <f t="shared" ref="C68:C131" si="4">"FFDDD3C0"</f>
        <v>FFDDD3C0</v>
      </c>
      <c r="D68" t="s">
        <v>113</v>
      </c>
      <c r="E68">
        <v>5</v>
      </c>
      <c r="H68">
        <v>169</v>
      </c>
      <c r="I68" t="s">
        <v>114</v>
      </c>
      <c r="J68" t="s">
        <v>115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>"15:24:55.000"</f>
        <v>15:24:55.000</v>
      </c>
      <c r="T68" t="str">
        <f>"15:24:55.000"</f>
        <v>15:24:55.000</v>
      </c>
      <c r="U68" t="str">
        <f t="shared" si="3"/>
        <v>A3817C</v>
      </c>
      <c r="V68">
        <v>0</v>
      </c>
      <c r="W68">
        <v>0</v>
      </c>
      <c r="X68">
        <v>1</v>
      </c>
      <c r="Z68">
        <v>1</v>
      </c>
      <c r="AA68">
        <v>8</v>
      </c>
      <c r="AB68">
        <v>3</v>
      </c>
      <c r="AC68">
        <v>0</v>
      </c>
      <c r="AD68">
        <v>9</v>
      </c>
      <c r="AE68">
        <v>0</v>
      </c>
      <c r="AF68">
        <v>3</v>
      </c>
      <c r="AG68">
        <v>1</v>
      </c>
      <c r="AH68">
        <v>0</v>
      </c>
      <c r="AI68" t="s">
        <v>216</v>
      </c>
      <c r="AJ68">
        <v>35.811911000000002</v>
      </c>
      <c r="AK68" t="s">
        <v>217</v>
      </c>
      <c r="AL68">
        <v>-90.693061</v>
      </c>
      <c r="AM68">
        <v>25</v>
      </c>
      <c r="AN68">
        <v>1400</v>
      </c>
      <c r="AO68" t="s">
        <v>118</v>
      </c>
      <c r="AP68">
        <v>-80</v>
      </c>
      <c r="AQ68">
        <v>-42</v>
      </c>
      <c r="AR68">
        <v>896</v>
      </c>
      <c r="AZ68">
        <v>1200</v>
      </c>
      <c r="BA68">
        <v>1</v>
      </c>
      <c r="BB68" t="str">
        <f t="shared" ref="BB68:BB131" si="5">"N325GC  "</f>
        <v xml:space="preserve">N325GC  </v>
      </c>
      <c r="BC68">
        <v>1</v>
      </c>
      <c r="BH68">
        <v>1550</v>
      </c>
      <c r="BI68">
        <v>1</v>
      </c>
      <c r="BJ68">
        <v>1</v>
      </c>
      <c r="BK68">
        <v>0</v>
      </c>
      <c r="BL68">
        <v>0</v>
      </c>
      <c r="BO68">
        <v>0</v>
      </c>
      <c r="BP68">
        <v>0</v>
      </c>
      <c r="BW68" t="str">
        <f>"15:24:55.327"</f>
        <v>15:24:55.327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5</v>
      </c>
      <c r="CP68" t="s">
        <v>119</v>
      </c>
      <c r="CQ68">
        <v>511</v>
      </c>
      <c r="CR68">
        <v>0</v>
      </c>
      <c r="CW68">
        <v>6946107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"01/04/2021 15:24:53.276"</f>
        <v>01/04/2021 15:24:53.276</v>
      </c>
      <c r="C69" t="str">
        <f t="shared" si="4"/>
        <v>FFDDD3C0</v>
      </c>
      <c r="D69" t="s">
        <v>178</v>
      </c>
      <c r="E69">
        <v>9</v>
      </c>
      <c r="F69">
        <v>1009</v>
      </c>
      <c r="G69" t="s">
        <v>114</v>
      </c>
      <c r="J69" t="s">
        <v>179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>"15:24:55.000"</f>
        <v>15:24:55.000</v>
      </c>
      <c r="T69" t="str">
        <f>"15:24:55.000"</f>
        <v>15:24:55.000</v>
      </c>
      <c r="U69" t="str">
        <f t="shared" si="3"/>
        <v>A3817C</v>
      </c>
      <c r="V69">
        <v>0</v>
      </c>
      <c r="W69">
        <v>0</v>
      </c>
      <c r="X69">
        <v>1</v>
      </c>
      <c r="Z69">
        <v>1</v>
      </c>
      <c r="AA69">
        <v>8</v>
      </c>
      <c r="AB69">
        <v>3</v>
      </c>
      <c r="AC69">
        <v>0</v>
      </c>
      <c r="AD69">
        <v>9</v>
      </c>
      <c r="AE69">
        <v>0</v>
      </c>
      <c r="AF69">
        <v>3</v>
      </c>
      <c r="AG69">
        <v>1</v>
      </c>
      <c r="AH69">
        <v>0</v>
      </c>
      <c r="AI69" t="s">
        <v>216</v>
      </c>
      <c r="AJ69">
        <v>35.811911000000002</v>
      </c>
      <c r="AK69" t="s">
        <v>217</v>
      </c>
      <c r="AL69">
        <v>-90.693061</v>
      </c>
      <c r="AM69">
        <v>25</v>
      </c>
      <c r="AN69">
        <v>1400</v>
      </c>
      <c r="AO69" t="s">
        <v>118</v>
      </c>
      <c r="AP69">
        <v>-80</v>
      </c>
      <c r="AQ69">
        <v>-42</v>
      </c>
      <c r="AR69">
        <v>896</v>
      </c>
      <c r="AZ69">
        <v>1200</v>
      </c>
      <c r="BA69">
        <v>1</v>
      </c>
      <c r="BB69" t="str">
        <f t="shared" si="5"/>
        <v xml:space="preserve">N325GC  </v>
      </c>
      <c r="BC69">
        <v>1</v>
      </c>
      <c r="BH69">
        <v>1550</v>
      </c>
      <c r="BI69">
        <v>1</v>
      </c>
      <c r="BJ69">
        <v>1</v>
      </c>
      <c r="BK69">
        <v>0</v>
      </c>
      <c r="BL69">
        <v>0</v>
      </c>
      <c r="BO69">
        <v>0</v>
      </c>
      <c r="BP69">
        <v>0</v>
      </c>
      <c r="BW69" t="str">
        <f>"15:24:55.327"</f>
        <v>15:24:55.327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5</v>
      </c>
      <c r="CP69" t="s">
        <v>119</v>
      </c>
      <c r="CQ69">
        <v>511</v>
      </c>
      <c r="CR69">
        <v>0</v>
      </c>
      <c r="CW69">
        <v>6946107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"01/04/2021 15:24:54.289"</f>
        <v>01/04/2021 15:24:54.289</v>
      </c>
      <c r="C70" t="str">
        <f t="shared" si="4"/>
        <v>FFDDD3C0</v>
      </c>
      <c r="D70" t="s">
        <v>113</v>
      </c>
      <c r="E70">
        <v>5</v>
      </c>
      <c r="H70">
        <v>169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>"15:24:56.000"</f>
        <v>15:24:56.000</v>
      </c>
      <c r="T70" t="str">
        <f>"15:24:56.000"</f>
        <v>15:24:56.000</v>
      </c>
      <c r="U70" t="str">
        <f t="shared" si="3"/>
        <v>A3817C</v>
      </c>
      <c r="V70">
        <v>0</v>
      </c>
      <c r="W70">
        <v>0</v>
      </c>
      <c r="X70">
        <v>1</v>
      </c>
      <c r="Z70">
        <v>1</v>
      </c>
      <c r="AA70">
        <v>8</v>
      </c>
      <c r="AB70">
        <v>3</v>
      </c>
      <c r="AC70">
        <v>0</v>
      </c>
      <c r="AD70">
        <v>9</v>
      </c>
      <c r="AE70">
        <v>0</v>
      </c>
      <c r="AF70">
        <v>3</v>
      </c>
      <c r="AG70">
        <v>2</v>
      </c>
      <c r="AH70">
        <v>0</v>
      </c>
      <c r="AI70" t="s">
        <v>218</v>
      </c>
      <c r="AJ70">
        <v>35.811717999999999</v>
      </c>
      <c r="AK70" t="s">
        <v>219</v>
      </c>
      <c r="AL70">
        <v>-90.693533000000002</v>
      </c>
      <c r="AM70">
        <v>25</v>
      </c>
      <c r="AN70">
        <v>1500</v>
      </c>
      <c r="AO70" t="s">
        <v>118</v>
      </c>
      <c r="AP70">
        <v>-82</v>
      </c>
      <c r="AQ70">
        <v>-44</v>
      </c>
      <c r="AR70">
        <v>896</v>
      </c>
      <c r="AZ70">
        <v>1200</v>
      </c>
      <c r="BA70">
        <v>1</v>
      </c>
      <c r="BB70" t="str">
        <f t="shared" si="5"/>
        <v xml:space="preserve">N325GC  </v>
      </c>
      <c r="BC70">
        <v>1</v>
      </c>
      <c r="BH70">
        <v>1575</v>
      </c>
      <c r="BI70">
        <v>1</v>
      </c>
      <c r="BJ70">
        <v>1</v>
      </c>
      <c r="BK70">
        <v>0</v>
      </c>
      <c r="BL70">
        <v>0</v>
      </c>
      <c r="BO70">
        <v>0</v>
      </c>
      <c r="BP70">
        <v>0</v>
      </c>
      <c r="BW70" t="str">
        <f>"15:24:56.396"</f>
        <v>15:24:56.396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4</v>
      </c>
      <c r="CP70" t="s">
        <v>119</v>
      </c>
      <c r="CQ70">
        <v>511</v>
      </c>
      <c r="CR70">
        <v>0</v>
      </c>
      <c r="CW70">
        <v>6946287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"01/04/2021 15:24:54.289"</f>
        <v>01/04/2021 15:24:54.289</v>
      </c>
      <c r="C71" t="str">
        <f t="shared" si="4"/>
        <v>FFDDD3C0</v>
      </c>
      <c r="D71" t="s">
        <v>178</v>
      </c>
      <c r="E71">
        <v>9</v>
      </c>
      <c r="F71">
        <v>1009</v>
      </c>
      <c r="G71" t="s">
        <v>114</v>
      </c>
      <c r="J71" t="s">
        <v>179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>"15:24:56.000"</f>
        <v>15:24:56.000</v>
      </c>
      <c r="T71" t="str">
        <f>"15:24:56.000"</f>
        <v>15:24:56.000</v>
      </c>
      <c r="U71" t="str">
        <f t="shared" si="3"/>
        <v>A3817C</v>
      </c>
      <c r="V71">
        <v>0</v>
      </c>
      <c r="W71">
        <v>0</v>
      </c>
      <c r="X71">
        <v>1</v>
      </c>
      <c r="Z71">
        <v>1</v>
      </c>
      <c r="AA71">
        <v>8</v>
      </c>
      <c r="AB71">
        <v>3</v>
      </c>
      <c r="AC71">
        <v>0</v>
      </c>
      <c r="AD71">
        <v>9</v>
      </c>
      <c r="AE71">
        <v>0</v>
      </c>
      <c r="AF71">
        <v>3</v>
      </c>
      <c r="AG71">
        <v>2</v>
      </c>
      <c r="AH71">
        <v>0</v>
      </c>
      <c r="AI71" t="s">
        <v>218</v>
      </c>
      <c r="AJ71">
        <v>35.811717999999999</v>
      </c>
      <c r="AK71" t="s">
        <v>219</v>
      </c>
      <c r="AL71">
        <v>-90.693533000000002</v>
      </c>
      <c r="AM71">
        <v>25</v>
      </c>
      <c r="AN71">
        <v>1500</v>
      </c>
      <c r="AO71" t="s">
        <v>118</v>
      </c>
      <c r="AP71">
        <v>-82</v>
      </c>
      <c r="AQ71">
        <v>-44</v>
      </c>
      <c r="AR71">
        <v>896</v>
      </c>
      <c r="AZ71">
        <v>1200</v>
      </c>
      <c r="BA71">
        <v>1</v>
      </c>
      <c r="BB71" t="str">
        <f t="shared" si="5"/>
        <v xml:space="preserve">N325GC  </v>
      </c>
      <c r="BC71">
        <v>1</v>
      </c>
      <c r="BH71">
        <v>1575</v>
      </c>
      <c r="BI71">
        <v>1</v>
      </c>
      <c r="BJ71">
        <v>1</v>
      </c>
      <c r="BK71">
        <v>0</v>
      </c>
      <c r="BL71">
        <v>0</v>
      </c>
      <c r="BO71">
        <v>0</v>
      </c>
      <c r="BP71">
        <v>0</v>
      </c>
      <c r="BW71" t="str">
        <f>"15:24:56.396"</f>
        <v>15:24:56.396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4</v>
      </c>
      <c r="CP71" t="s">
        <v>119</v>
      </c>
      <c r="CQ71">
        <v>511</v>
      </c>
      <c r="CR71">
        <v>0</v>
      </c>
      <c r="CW71">
        <v>6946287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"01/04/2021 15:24:55.615"</f>
        <v>01/04/2021 15:24:55.615</v>
      </c>
      <c r="C72" t="str">
        <f t="shared" si="4"/>
        <v>FFDDD3C0</v>
      </c>
      <c r="D72" t="s">
        <v>178</v>
      </c>
      <c r="E72">
        <v>9</v>
      </c>
      <c r="F72">
        <v>1009</v>
      </c>
      <c r="G72" t="s">
        <v>114</v>
      </c>
      <c r="J72" t="s">
        <v>179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>"15:24:57.000"</f>
        <v>15:24:57.000</v>
      </c>
      <c r="T72" t="str">
        <f>"15:24:57.000"</f>
        <v>15:24:57.000</v>
      </c>
      <c r="U72" t="str">
        <f t="shared" si="3"/>
        <v>A3817C</v>
      </c>
      <c r="V72">
        <v>0</v>
      </c>
      <c r="W72">
        <v>0</v>
      </c>
      <c r="X72">
        <v>1</v>
      </c>
      <c r="Z72">
        <v>1</v>
      </c>
      <c r="AA72">
        <v>8</v>
      </c>
      <c r="AB72">
        <v>3</v>
      </c>
      <c r="AC72">
        <v>0</v>
      </c>
      <c r="AD72">
        <v>9</v>
      </c>
      <c r="AE72">
        <v>0</v>
      </c>
      <c r="AF72">
        <v>3</v>
      </c>
      <c r="AG72">
        <v>2</v>
      </c>
      <c r="AH72">
        <v>0</v>
      </c>
      <c r="AI72" t="s">
        <v>220</v>
      </c>
      <c r="AJ72">
        <v>35.811503000000002</v>
      </c>
      <c r="AK72" t="s">
        <v>221</v>
      </c>
      <c r="AL72">
        <v>-90.693984</v>
      </c>
      <c r="AM72">
        <v>25</v>
      </c>
      <c r="AN72">
        <v>1500</v>
      </c>
      <c r="AO72" t="s">
        <v>118</v>
      </c>
      <c r="AP72">
        <v>-82</v>
      </c>
      <c r="AQ72">
        <v>-43</v>
      </c>
      <c r="AR72">
        <v>896</v>
      </c>
      <c r="AZ72">
        <v>1200</v>
      </c>
      <c r="BA72">
        <v>1</v>
      </c>
      <c r="BB72" t="str">
        <f t="shared" si="5"/>
        <v xml:space="preserve">N325GC  </v>
      </c>
      <c r="BC72">
        <v>1</v>
      </c>
      <c r="BH72">
        <v>1575</v>
      </c>
      <c r="BI72">
        <v>1</v>
      </c>
      <c r="BJ72">
        <v>1</v>
      </c>
      <c r="BK72">
        <v>0</v>
      </c>
      <c r="BL72">
        <v>0</v>
      </c>
      <c r="BO72">
        <v>0</v>
      </c>
      <c r="BP72">
        <v>0</v>
      </c>
      <c r="BW72" t="str">
        <f>"15:24:57.702"</f>
        <v>15:24:57.702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4</v>
      </c>
      <c r="CP72" t="s">
        <v>119</v>
      </c>
      <c r="CQ72">
        <v>511</v>
      </c>
      <c r="CR72">
        <v>0</v>
      </c>
      <c r="CW72">
        <v>6946514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"01/04/2021 15:24:55.615"</f>
        <v>01/04/2021 15:24:55.615</v>
      </c>
      <c r="C73" t="str">
        <f t="shared" si="4"/>
        <v>FFDDD3C0</v>
      </c>
      <c r="D73" t="s">
        <v>113</v>
      </c>
      <c r="E73">
        <v>5</v>
      </c>
      <c r="H73">
        <v>169</v>
      </c>
      <c r="I73" t="s">
        <v>114</v>
      </c>
      <c r="J73" t="s">
        <v>115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>"15:24:57.000"</f>
        <v>15:24:57.000</v>
      </c>
      <c r="T73" t="str">
        <f>"15:24:57.000"</f>
        <v>15:24:57.000</v>
      </c>
      <c r="U73" t="str">
        <f t="shared" si="3"/>
        <v>A3817C</v>
      </c>
      <c r="V73">
        <v>0</v>
      </c>
      <c r="W73">
        <v>0</v>
      </c>
      <c r="X73">
        <v>1</v>
      </c>
      <c r="Z73">
        <v>1</v>
      </c>
      <c r="AA73">
        <v>8</v>
      </c>
      <c r="AB73">
        <v>3</v>
      </c>
      <c r="AC73">
        <v>0</v>
      </c>
      <c r="AD73">
        <v>9</v>
      </c>
      <c r="AE73">
        <v>0</v>
      </c>
      <c r="AF73">
        <v>3</v>
      </c>
      <c r="AG73">
        <v>2</v>
      </c>
      <c r="AH73">
        <v>0</v>
      </c>
      <c r="AI73" t="s">
        <v>220</v>
      </c>
      <c r="AJ73">
        <v>35.811503000000002</v>
      </c>
      <c r="AK73" t="s">
        <v>221</v>
      </c>
      <c r="AL73">
        <v>-90.693984</v>
      </c>
      <c r="AM73">
        <v>25</v>
      </c>
      <c r="AN73">
        <v>1500</v>
      </c>
      <c r="AO73" t="s">
        <v>118</v>
      </c>
      <c r="AP73">
        <v>-82</v>
      </c>
      <c r="AQ73">
        <v>-43</v>
      </c>
      <c r="AR73">
        <v>896</v>
      </c>
      <c r="AZ73">
        <v>1200</v>
      </c>
      <c r="BA73">
        <v>1</v>
      </c>
      <c r="BB73" t="str">
        <f t="shared" si="5"/>
        <v xml:space="preserve">N325GC  </v>
      </c>
      <c r="BC73">
        <v>1</v>
      </c>
      <c r="BH73">
        <v>1575</v>
      </c>
      <c r="BI73">
        <v>1</v>
      </c>
      <c r="BJ73">
        <v>1</v>
      </c>
      <c r="BK73">
        <v>0</v>
      </c>
      <c r="BL73">
        <v>0</v>
      </c>
      <c r="BO73">
        <v>0</v>
      </c>
      <c r="BP73">
        <v>0</v>
      </c>
      <c r="BW73" t="str">
        <f>"15:24:57.702"</f>
        <v>15:24:57.702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4</v>
      </c>
      <c r="CP73" t="s">
        <v>119</v>
      </c>
      <c r="CQ73">
        <v>511</v>
      </c>
      <c r="CR73">
        <v>0</v>
      </c>
      <c r="CW73">
        <v>6946514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"01/04/2021 15:24:56.866"</f>
        <v>01/04/2021 15:24:56.866</v>
      </c>
      <c r="C74" t="str">
        <f t="shared" si="4"/>
        <v>FFDDD3C0</v>
      </c>
      <c r="D74" t="s">
        <v>113</v>
      </c>
      <c r="E74">
        <v>5</v>
      </c>
      <c r="H74">
        <v>169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>"15:24:58.000"</f>
        <v>15:24:58.000</v>
      </c>
      <c r="T74" t="str">
        <f>"15:24:58.000"</f>
        <v>15:24:58.000</v>
      </c>
      <c r="U74" t="str">
        <f t="shared" si="3"/>
        <v>A3817C</v>
      </c>
      <c r="V74">
        <v>0</v>
      </c>
      <c r="W74">
        <v>0</v>
      </c>
      <c r="X74">
        <v>1</v>
      </c>
      <c r="Z74">
        <v>1</v>
      </c>
      <c r="AA74">
        <v>8</v>
      </c>
      <c r="AB74">
        <v>3</v>
      </c>
      <c r="AC74">
        <v>0</v>
      </c>
      <c r="AD74">
        <v>9</v>
      </c>
      <c r="AE74">
        <v>0</v>
      </c>
      <c r="AF74">
        <v>0</v>
      </c>
      <c r="AG74">
        <v>2</v>
      </c>
      <c r="AH74">
        <v>0</v>
      </c>
      <c r="AI74" t="s">
        <v>222</v>
      </c>
      <c r="AJ74">
        <v>35.811309999999999</v>
      </c>
      <c r="AK74" t="s">
        <v>223</v>
      </c>
      <c r="AL74">
        <v>-90.694478000000004</v>
      </c>
      <c r="AM74">
        <v>25</v>
      </c>
      <c r="AN74">
        <v>1500</v>
      </c>
      <c r="AO74" t="s">
        <v>118</v>
      </c>
      <c r="AP74">
        <v>-82</v>
      </c>
      <c r="AQ74">
        <v>-45</v>
      </c>
      <c r="AR74">
        <v>832</v>
      </c>
      <c r="AZ74">
        <v>1200</v>
      </c>
      <c r="BA74">
        <v>1</v>
      </c>
      <c r="BB74" t="str">
        <f t="shared" si="5"/>
        <v xml:space="preserve">N325GC  </v>
      </c>
      <c r="BC74">
        <v>1</v>
      </c>
      <c r="BH74">
        <v>1575</v>
      </c>
      <c r="BI74">
        <v>1</v>
      </c>
      <c r="BJ74">
        <v>1</v>
      </c>
      <c r="BK74">
        <v>0</v>
      </c>
      <c r="BL74">
        <v>0</v>
      </c>
      <c r="BO74">
        <v>0</v>
      </c>
      <c r="BP74">
        <v>0</v>
      </c>
      <c r="BW74" t="str">
        <f>"15:24:58.966"</f>
        <v>15:24:58.966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4</v>
      </c>
      <c r="CP74" t="s">
        <v>119</v>
      </c>
      <c r="CQ74">
        <v>511</v>
      </c>
      <c r="CR74">
        <v>0</v>
      </c>
      <c r="CW74">
        <v>6946732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"01/04/2021 15:24:56.866"</f>
        <v>01/04/2021 15:24:56.866</v>
      </c>
      <c r="C75" t="str">
        <f t="shared" si="4"/>
        <v>FFDDD3C0</v>
      </c>
      <c r="D75" t="s">
        <v>178</v>
      </c>
      <c r="E75">
        <v>9</v>
      </c>
      <c r="F75">
        <v>1009</v>
      </c>
      <c r="G75" t="s">
        <v>114</v>
      </c>
      <c r="J75" t="s">
        <v>179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>"15:24:58.000"</f>
        <v>15:24:58.000</v>
      </c>
      <c r="T75" t="str">
        <f>"15:24:58.000"</f>
        <v>15:24:58.000</v>
      </c>
      <c r="U75" t="str">
        <f t="shared" si="3"/>
        <v>A3817C</v>
      </c>
      <c r="V75">
        <v>0</v>
      </c>
      <c r="W75">
        <v>0</v>
      </c>
      <c r="X75">
        <v>1</v>
      </c>
      <c r="Z75">
        <v>1</v>
      </c>
      <c r="AA75">
        <v>8</v>
      </c>
      <c r="AB75">
        <v>3</v>
      </c>
      <c r="AC75">
        <v>0</v>
      </c>
      <c r="AD75">
        <v>9</v>
      </c>
      <c r="AE75">
        <v>0</v>
      </c>
      <c r="AF75">
        <v>0</v>
      </c>
      <c r="AG75">
        <v>2</v>
      </c>
      <c r="AH75">
        <v>0</v>
      </c>
      <c r="AI75" t="s">
        <v>222</v>
      </c>
      <c r="AJ75">
        <v>35.811309999999999</v>
      </c>
      <c r="AK75" t="s">
        <v>223</v>
      </c>
      <c r="AL75">
        <v>-90.694478000000004</v>
      </c>
      <c r="AM75">
        <v>25</v>
      </c>
      <c r="AN75">
        <v>1500</v>
      </c>
      <c r="AO75" t="s">
        <v>118</v>
      </c>
      <c r="AP75">
        <v>-82</v>
      </c>
      <c r="AQ75">
        <v>-45</v>
      </c>
      <c r="AR75">
        <v>832</v>
      </c>
      <c r="AZ75">
        <v>1200</v>
      </c>
      <c r="BA75">
        <v>1</v>
      </c>
      <c r="BB75" t="str">
        <f t="shared" si="5"/>
        <v xml:space="preserve">N325GC  </v>
      </c>
      <c r="BC75">
        <v>1</v>
      </c>
      <c r="BH75">
        <v>1575</v>
      </c>
      <c r="BI75">
        <v>1</v>
      </c>
      <c r="BJ75">
        <v>1</v>
      </c>
      <c r="BK75">
        <v>0</v>
      </c>
      <c r="BL75">
        <v>0</v>
      </c>
      <c r="BO75">
        <v>0</v>
      </c>
      <c r="BP75">
        <v>0</v>
      </c>
      <c r="BW75" t="str">
        <f>"15:24:58.966"</f>
        <v>15:24:58.966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4</v>
      </c>
      <c r="CP75" t="s">
        <v>119</v>
      </c>
      <c r="CQ75">
        <v>511</v>
      </c>
      <c r="CR75">
        <v>0</v>
      </c>
      <c r="CW75">
        <v>6946732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"01/04/2021 15:24:57.826"</f>
        <v>01/04/2021 15:24:57.826</v>
      </c>
      <c r="C76" t="str">
        <f t="shared" si="4"/>
        <v>FFDDD3C0</v>
      </c>
      <c r="D76" t="s">
        <v>113</v>
      </c>
      <c r="E76">
        <v>5</v>
      </c>
      <c r="H76">
        <v>169</v>
      </c>
      <c r="I76" t="s">
        <v>114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>"15:24:59.000"</f>
        <v>15:24:59.000</v>
      </c>
      <c r="T76" t="str">
        <f>"15:24:59.000"</f>
        <v>15:24:59.000</v>
      </c>
      <c r="U76" t="str">
        <f t="shared" si="3"/>
        <v>A3817C</v>
      </c>
      <c r="V76">
        <v>0</v>
      </c>
      <c r="W76">
        <v>0</v>
      </c>
      <c r="X76">
        <v>1</v>
      </c>
      <c r="Z76">
        <v>1</v>
      </c>
      <c r="AA76">
        <v>8</v>
      </c>
      <c r="AB76">
        <v>3</v>
      </c>
      <c r="AC76">
        <v>0</v>
      </c>
      <c r="AD76">
        <v>9</v>
      </c>
      <c r="AE76">
        <v>0</v>
      </c>
      <c r="AF76">
        <v>0</v>
      </c>
      <c r="AG76">
        <v>2</v>
      </c>
      <c r="AH76">
        <v>0</v>
      </c>
      <c r="AI76" t="s">
        <v>224</v>
      </c>
      <c r="AJ76">
        <v>35.811095000000002</v>
      </c>
      <c r="AK76" t="s">
        <v>225</v>
      </c>
      <c r="AL76">
        <v>-90.694928000000004</v>
      </c>
      <c r="AM76">
        <v>25</v>
      </c>
      <c r="AN76">
        <v>1600</v>
      </c>
      <c r="AO76" t="s">
        <v>118</v>
      </c>
      <c r="AP76">
        <v>-83</v>
      </c>
      <c r="AQ76">
        <v>-44</v>
      </c>
      <c r="AR76">
        <v>832</v>
      </c>
      <c r="AZ76">
        <v>1200</v>
      </c>
      <c r="BA76">
        <v>1</v>
      </c>
      <c r="BB76" t="str">
        <f t="shared" si="5"/>
        <v xml:space="preserve">N325GC  </v>
      </c>
      <c r="BC76">
        <v>1</v>
      </c>
      <c r="BH76">
        <v>1625</v>
      </c>
      <c r="BI76">
        <v>1</v>
      </c>
      <c r="BJ76">
        <v>1</v>
      </c>
      <c r="BK76">
        <v>0</v>
      </c>
      <c r="BL76">
        <v>0</v>
      </c>
      <c r="BO76">
        <v>0</v>
      </c>
      <c r="BP76">
        <v>0</v>
      </c>
      <c r="BW76" t="str">
        <f>"15:24:59.862"</f>
        <v>15:24:59.862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4</v>
      </c>
      <c r="CP76" t="s">
        <v>119</v>
      </c>
      <c r="CQ76">
        <v>511</v>
      </c>
      <c r="CR76">
        <v>0</v>
      </c>
      <c r="CW76">
        <v>6946894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"01/04/2021 15:24:57.826"</f>
        <v>01/04/2021 15:24:57.826</v>
      </c>
      <c r="C77" t="str">
        <f t="shared" si="4"/>
        <v>FFDDD3C0</v>
      </c>
      <c r="D77" t="s">
        <v>178</v>
      </c>
      <c r="E77">
        <v>9</v>
      </c>
      <c r="F77">
        <v>1009</v>
      </c>
      <c r="G77" t="s">
        <v>114</v>
      </c>
      <c r="J77" t="s">
        <v>179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>"15:24:59.000"</f>
        <v>15:24:59.000</v>
      </c>
      <c r="T77" t="str">
        <f>"15:24:59.000"</f>
        <v>15:24:59.000</v>
      </c>
      <c r="U77" t="str">
        <f t="shared" si="3"/>
        <v>A3817C</v>
      </c>
      <c r="V77">
        <v>0</v>
      </c>
      <c r="W77">
        <v>0</v>
      </c>
      <c r="X77">
        <v>1</v>
      </c>
      <c r="Z77">
        <v>1</v>
      </c>
      <c r="AA77">
        <v>8</v>
      </c>
      <c r="AB77">
        <v>3</v>
      </c>
      <c r="AC77">
        <v>0</v>
      </c>
      <c r="AD77">
        <v>9</v>
      </c>
      <c r="AE77">
        <v>0</v>
      </c>
      <c r="AF77">
        <v>0</v>
      </c>
      <c r="AG77">
        <v>2</v>
      </c>
      <c r="AH77">
        <v>0</v>
      </c>
      <c r="AI77" t="s">
        <v>224</v>
      </c>
      <c r="AJ77">
        <v>35.811095000000002</v>
      </c>
      <c r="AK77" t="s">
        <v>225</v>
      </c>
      <c r="AL77">
        <v>-90.694928000000004</v>
      </c>
      <c r="AM77">
        <v>25</v>
      </c>
      <c r="AN77">
        <v>1600</v>
      </c>
      <c r="AO77" t="s">
        <v>118</v>
      </c>
      <c r="AP77">
        <v>-83</v>
      </c>
      <c r="AQ77">
        <v>-44</v>
      </c>
      <c r="AR77">
        <v>832</v>
      </c>
      <c r="AZ77">
        <v>1200</v>
      </c>
      <c r="BA77">
        <v>1</v>
      </c>
      <c r="BB77" t="str">
        <f t="shared" si="5"/>
        <v xml:space="preserve">N325GC  </v>
      </c>
      <c r="BC77">
        <v>1</v>
      </c>
      <c r="BH77">
        <v>1625</v>
      </c>
      <c r="BI77">
        <v>1</v>
      </c>
      <c r="BJ77">
        <v>1</v>
      </c>
      <c r="BK77">
        <v>0</v>
      </c>
      <c r="BL77">
        <v>0</v>
      </c>
      <c r="BO77">
        <v>0</v>
      </c>
      <c r="BP77">
        <v>0</v>
      </c>
      <c r="BW77" t="str">
        <f>"15:24:59.862"</f>
        <v>15:24:59.862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4</v>
      </c>
      <c r="CP77" t="s">
        <v>119</v>
      </c>
      <c r="CQ77">
        <v>511</v>
      </c>
      <c r="CR77">
        <v>0</v>
      </c>
      <c r="CW77">
        <v>6946894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"01/04/2021 15:24:58.694"</f>
        <v>01/04/2021 15:24:58.694</v>
      </c>
      <c r="C78" t="str">
        <f t="shared" si="4"/>
        <v>FFDDD3C0</v>
      </c>
      <c r="D78" t="s">
        <v>178</v>
      </c>
      <c r="E78">
        <v>9</v>
      </c>
      <c r="F78">
        <v>1009</v>
      </c>
      <c r="G78" t="s">
        <v>114</v>
      </c>
      <c r="J78" t="s">
        <v>179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>"15:25:00.000"</f>
        <v>15:25:00.000</v>
      </c>
      <c r="T78" t="str">
        <f>"15:25:00.000"</f>
        <v>15:25:00.000</v>
      </c>
      <c r="U78" t="str">
        <f t="shared" si="3"/>
        <v>A3817C</v>
      </c>
      <c r="V78">
        <v>0</v>
      </c>
      <c r="W78">
        <v>0</v>
      </c>
      <c r="X78">
        <v>1</v>
      </c>
      <c r="Z78">
        <v>1</v>
      </c>
      <c r="AA78">
        <v>8</v>
      </c>
      <c r="AB78">
        <v>3</v>
      </c>
      <c r="AC78">
        <v>0</v>
      </c>
      <c r="AD78">
        <v>9</v>
      </c>
      <c r="AE78">
        <v>0</v>
      </c>
      <c r="AF78">
        <v>0</v>
      </c>
      <c r="AG78">
        <v>2</v>
      </c>
      <c r="AH78">
        <v>0</v>
      </c>
      <c r="AI78" t="s">
        <v>226</v>
      </c>
      <c r="AJ78">
        <v>35.810901999999999</v>
      </c>
      <c r="AK78" t="s">
        <v>227</v>
      </c>
      <c r="AL78">
        <v>-90.695400000000006</v>
      </c>
      <c r="AM78">
        <v>25</v>
      </c>
      <c r="AN78">
        <v>1600</v>
      </c>
      <c r="AO78" t="s">
        <v>118</v>
      </c>
      <c r="AP78">
        <v>-85</v>
      </c>
      <c r="AQ78">
        <v>-46</v>
      </c>
      <c r="AR78">
        <v>832</v>
      </c>
      <c r="AZ78">
        <v>1200</v>
      </c>
      <c r="BA78">
        <v>1</v>
      </c>
      <c r="BB78" t="str">
        <f t="shared" si="5"/>
        <v xml:space="preserve">N325GC  </v>
      </c>
      <c r="BC78">
        <v>1</v>
      </c>
      <c r="BH78">
        <v>1625</v>
      </c>
      <c r="BI78">
        <v>1</v>
      </c>
      <c r="BJ78">
        <v>1</v>
      </c>
      <c r="BK78">
        <v>0</v>
      </c>
      <c r="BL78">
        <v>0</v>
      </c>
      <c r="BO78">
        <v>0</v>
      </c>
      <c r="BP78">
        <v>0</v>
      </c>
      <c r="BW78" t="str">
        <f>"15:25:00.721"</f>
        <v>15:25:00.721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4</v>
      </c>
      <c r="CP78" t="s">
        <v>119</v>
      </c>
      <c r="CQ78">
        <v>511</v>
      </c>
      <c r="CR78">
        <v>0</v>
      </c>
      <c r="CW78">
        <v>6947037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"01/04/2021 15:24:58.694"</f>
        <v>01/04/2021 15:24:58.694</v>
      </c>
      <c r="C79" t="str">
        <f t="shared" si="4"/>
        <v>FFDDD3C0</v>
      </c>
      <c r="D79" t="s">
        <v>113</v>
      </c>
      <c r="E79">
        <v>5</v>
      </c>
      <c r="H79">
        <v>169</v>
      </c>
      <c r="I79" t="s">
        <v>114</v>
      </c>
      <c r="J79" t="s">
        <v>115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>"15:25:00.000"</f>
        <v>15:25:00.000</v>
      </c>
      <c r="T79" t="str">
        <f>"15:25:00.000"</f>
        <v>15:25:00.000</v>
      </c>
      <c r="U79" t="str">
        <f t="shared" si="3"/>
        <v>A3817C</v>
      </c>
      <c r="V79">
        <v>0</v>
      </c>
      <c r="W79">
        <v>0</v>
      </c>
      <c r="X79">
        <v>1</v>
      </c>
      <c r="Z79">
        <v>1</v>
      </c>
      <c r="AA79">
        <v>8</v>
      </c>
      <c r="AB79">
        <v>3</v>
      </c>
      <c r="AC79">
        <v>0</v>
      </c>
      <c r="AD79">
        <v>9</v>
      </c>
      <c r="AE79">
        <v>0</v>
      </c>
      <c r="AF79">
        <v>0</v>
      </c>
      <c r="AG79">
        <v>2</v>
      </c>
      <c r="AH79">
        <v>0</v>
      </c>
      <c r="AI79" t="s">
        <v>226</v>
      </c>
      <c r="AJ79">
        <v>35.810901999999999</v>
      </c>
      <c r="AK79" t="s">
        <v>227</v>
      </c>
      <c r="AL79">
        <v>-90.695400000000006</v>
      </c>
      <c r="AM79">
        <v>25</v>
      </c>
      <c r="AN79">
        <v>1600</v>
      </c>
      <c r="AO79" t="s">
        <v>118</v>
      </c>
      <c r="AP79">
        <v>-85</v>
      </c>
      <c r="AQ79">
        <v>-46</v>
      </c>
      <c r="AR79">
        <v>832</v>
      </c>
      <c r="AZ79">
        <v>1200</v>
      </c>
      <c r="BA79">
        <v>1</v>
      </c>
      <c r="BB79" t="str">
        <f t="shared" si="5"/>
        <v xml:space="preserve">N325GC  </v>
      </c>
      <c r="BC79">
        <v>1</v>
      </c>
      <c r="BH79">
        <v>1625</v>
      </c>
      <c r="BI79">
        <v>1</v>
      </c>
      <c r="BJ79">
        <v>1</v>
      </c>
      <c r="BK79">
        <v>0</v>
      </c>
      <c r="BL79">
        <v>0</v>
      </c>
      <c r="BO79">
        <v>0</v>
      </c>
      <c r="BP79">
        <v>0</v>
      </c>
      <c r="BW79" t="str">
        <f>"15:25:00.721"</f>
        <v>15:25:00.721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4</v>
      </c>
      <c r="CP79" t="s">
        <v>119</v>
      </c>
      <c r="CQ79">
        <v>511</v>
      </c>
      <c r="CR79">
        <v>0</v>
      </c>
      <c r="CW79">
        <v>6947037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"01/04/2021 15:24:59.353"</f>
        <v>01/04/2021 15:24:59.353</v>
      </c>
      <c r="C80" t="str">
        <f t="shared" si="4"/>
        <v>FFDDD3C0</v>
      </c>
      <c r="D80" t="s">
        <v>178</v>
      </c>
      <c r="E80">
        <v>9</v>
      </c>
      <c r="F80">
        <v>1009</v>
      </c>
      <c r="G80" t="s">
        <v>114</v>
      </c>
      <c r="J80" t="s">
        <v>179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>"15:25:01.000"</f>
        <v>15:25:01.000</v>
      </c>
      <c r="T80" t="str">
        <f>"15:25:01.000"</f>
        <v>15:25:01.000</v>
      </c>
      <c r="U80" t="str">
        <f t="shared" si="3"/>
        <v>A3817C</v>
      </c>
      <c r="V80">
        <v>0</v>
      </c>
      <c r="W80">
        <v>0</v>
      </c>
      <c r="X80">
        <v>1</v>
      </c>
      <c r="Z80">
        <v>1</v>
      </c>
      <c r="AA80">
        <v>8</v>
      </c>
      <c r="AB80">
        <v>3</v>
      </c>
      <c r="AC80">
        <v>0</v>
      </c>
      <c r="AD80">
        <v>9</v>
      </c>
      <c r="AE80">
        <v>0</v>
      </c>
      <c r="AF80">
        <v>0</v>
      </c>
      <c r="AG80">
        <v>2</v>
      </c>
      <c r="AH80">
        <v>0</v>
      </c>
      <c r="AI80" t="s">
        <v>228</v>
      </c>
      <c r="AJ80">
        <v>35.810687999999999</v>
      </c>
      <c r="AK80" t="s">
        <v>229</v>
      </c>
      <c r="AL80">
        <v>-90.695893999999996</v>
      </c>
      <c r="AM80">
        <v>25</v>
      </c>
      <c r="AN80">
        <v>1600</v>
      </c>
      <c r="AO80" t="s">
        <v>118</v>
      </c>
      <c r="AP80">
        <v>-83</v>
      </c>
      <c r="AQ80">
        <v>-44</v>
      </c>
      <c r="AR80">
        <v>832</v>
      </c>
      <c r="AZ80">
        <v>1200</v>
      </c>
      <c r="BA80">
        <v>1</v>
      </c>
      <c r="BB80" t="str">
        <f t="shared" si="5"/>
        <v xml:space="preserve">N325GC  </v>
      </c>
      <c r="BC80">
        <v>1</v>
      </c>
      <c r="BH80">
        <v>1650</v>
      </c>
      <c r="BI80">
        <v>1</v>
      </c>
      <c r="BJ80">
        <v>1</v>
      </c>
      <c r="BK80">
        <v>0</v>
      </c>
      <c r="BL80">
        <v>0</v>
      </c>
      <c r="BO80">
        <v>0</v>
      </c>
      <c r="BP80">
        <v>0</v>
      </c>
      <c r="BW80" t="str">
        <f>"15:25:01.405"</f>
        <v>15:25:01.405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3</v>
      </c>
      <c r="CP80" t="s">
        <v>119</v>
      </c>
      <c r="CQ80">
        <v>511</v>
      </c>
      <c r="CR80">
        <v>0</v>
      </c>
      <c r="CW80">
        <v>6947161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"01/04/2021 15:24:59.353"</f>
        <v>01/04/2021 15:24:59.353</v>
      </c>
      <c r="C81" t="str">
        <f t="shared" si="4"/>
        <v>FFDDD3C0</v>
      </c>
      <c r="D81" t="s">
        <v>113</v>
      </c>
      <c r="E81">
        <v>5</v>
      </c>
      <c r="H81">
        <v>169</v>
      </c>
      <c r="I81" t="s">
        <v>114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>"15:25:01.000"</f>
        <v>15:25:01.000</v>
      </c>
      <c r="T81" t="str">
        <f>"15:25:01.000"</f>
        <v>15:25:01.000</v>
      </c>
      <c r="U81" t="str">
        <f t="shared" si="3"/>
        <v>A3817C</v>
      </c>
      <c r="V81">
        <v>0</v>
      </c>
      <c r="W81">
        <v>0</v>
      </c>
      <c r="X81">
        <v>1</v>
      </c>
      <c r="Z81">
        <v>1</v>
      </c>
      <c r="AA81">
        <v>8</v>
      </c>
      <c r="AB81">
        <v>3</v>
      </c>
      <c r="AC81">
        <v>0</v>
      </c>
      <c r="AD81">
        <v>9</v>
      </c>
      <c r="AE81">
        <v>0</v>
      </c>
      <c r="AF81">
        <v>0</v>
      </c>
      <c r="AG81">
        <v>2</v>
      </c>
      <c r="AH81">
        <v>0</v>
      </c>
      <c r="AI81" t="s">
        <v>228</v>
      </c>
      <c r="AJ81">
        <v>35.810687999999999</v>
      </c>
      <c r="AK81" t="s">
        <v>229</v>
      </c>
      <c r="AL81">
        <v>-90.695893999999996</v>
      </c>
      <c r="AM81">
        <v>25</v>
      </c>
      <c r="AN81">
        <v>1600</v>
      </c>
      <c r="AO81" t="s">
        <v>118</v>
      </c>
      <c r="AP81">
        <v>-83</v>
      </c>
      <c r="AQ81">
        <v>-44</v>
      </c>
      <c r="AR81">
        <v>832</v>
      </c>
      <c r="AZ81">
        <v>1200</v>
      </c>
      <c r="BA81">
        <v>1</v>
      </c>
      <c r="BB81" t="str">
        <f t="shared" si="5"/>
        <v xml:space="preserve">N325GC  </v>
      </c>
      <c r="BC81">
        <v>1</v>
      </c>
      <c r="BH81">
        <v>1650</v>
      </c>
      <c r="BI81">
        <v>1</v>
      </c>
      <c r="BJ81">
        <v>1</v>
      </c>
      <c r="BK81">
        <v>0</v>
      </c>
      <c r="BL81">
        <v>0</v>
      </c>
      <c r="BO81">
        <v>0</v>
      </c>
      <c r="BP81">
        <v>0</v>
      </c>
      <c r="BW81" t="str">
        <f>"15:25:01.405"</f>
        <v>15:25:01.405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3</v>
      </c>
      <c r="CP81" t="s">
        <v>119</v>
      </c>
      <c r="CQ81">
        <v>511</v>
      </c>
      <c r="CR81">
        <v>0</v>
      </c>
      <c r="CW81">
        <v>6947161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"01/04/2021 15:25:00.564"</f>
        <v>01/04/2021 15:25:00.564</v>
      </c>
      <c r="C82" t="str">
        <f t="shared" si="4"/>
        <v>FFDDD3C0</v>
      </c>
      <c r="D82" t="s">
        <v>178</v>
      </c>
      <c r="E82">
        <v>9</v>
      </c>
      <c r="F82">
        <v>1009</v>
      </c>
      <c r="G82" t="s">
        <v>114</v>
      </c>
      <c r="J82" t="s">
        <v>179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>"15:25:02.000"</f>
        <v>15:25:02.000</v>
      </c>
      <c r="T82" t="str">
        <f>"15:25:02.000"</f>
        <v>15:25:02.000</v>
      </c>
      <c r="U82" t="str">
        <f t="shared" si="3"/>
        <v>A3817C</v>
      </c>
      <c r="V82">
        <v>0</v>
      </c>
      <c r="W82">
        <v>0</v>
      </c>
      <c r="X82">
        <v>1</v>
      </c>
      <c r="Z82">
        <v>1</v>
      </c>
      <c r="AA82">
        <v>8</v>
      </c>
      <c r="AB82">
        <v>3</v>
      </c>
      <c r="AC82">
        <v>0</v>
      </c>
      <c r="AD82">
        <v>9</v>
      </c>
      <c r="AE82">
        <v>0</v>
      </c>
      <c r="AF82">
        <v>0</v>
      </c>
      <c r="AG82">
        <v>2</v>
      </c>
      <c r="AH82">
        <v>0</v>
      </c>
      <c r="AI82" t="s">
        <v>230</v>
      </c>
      <c r="AJ82">
        <v>35.810493999999998</v>
      </c>
      <c r="AK82" t="s">
        <v>231</v>
      </c>
      <c r="AL82">
        <v>-90.696365999999998</v>
      </c>
      <c r="AM82">
        <v>25</v>
      </c>
      <c r="AN82">
        <v>1600</v>
      </c>
      <c r="AO82" t="s">
        <v>118</v>
      </c>
      <c r="AP82">
        <v>-85</v>
      </c>
      <c r="AQ82">
        <v>-48</v>
      </c>
      <c r="AR82">
        <v>832</v>
      </c>
      <c r="AZ82">
        <v>1200</v>
      </c>
      <c r="BA82">
        <v>1</v>
      </c>
      <c r="BB82" t="str">
        <f t="shared" si="5"/>
        <v xml:space="preserve">N325GC  </v>
      </c>
      <c r="BC82">
        <v>1</v>
      </c>
      <c r="BH82">
        <v>1675</v>
      </c>
      <c r="BI82">
        <v>1</v>
      </c>
      <c r="BJ82">
        <v>1</v>
      </c>
      <c r="BK82">
        <v>0</v>
      </c>
      <c r="BL82">
        <v>0</v>
      </c>
      <c r="BO82">
        <v>0</v>
      </c>
      <c r="BP82">
        <v>0</v>
      </c>
      <c r="BW82" t="str">
        <f>"15:25:02.660"</f>
        <v>15:25:02.660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3</v>
      </c>
      <c r="CP82" t="s">
        <v>119</v>
      </c>
      <c r="CQ82">
        <v>511</v>
      </c>
      <c r="CR82">
        <v>0</v>
      </c>
      <c r="CW82">
        <v>6947372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"01/04/2021 15:25:00.564"</f>
        <v>01/04/2021 15:25:00.564</v>
      </c>
      <c r="C83" t="str">
        <f t="shared" si="4"/>
        <v>FFDDD3C0</v>
      </c>
      <c r="D83" t="s">
        <v>113</v>
      </c>
      <c r="E83">
        <v>5</v>
      </c>
      <c r="H83">
        <v>169</v>
      </c>
      <c r="I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>"15:25:02.000"</f>
        <v>15:25:02.000</v>
      </c>
      <c r="T83" t="str">
        <f>"15:25:02.000"</f>
        <v>15:25:02.000</v>
      </c>
      <c r="U83" t="str">
        <f t="shared" si="3"/>
        <v>A3817C</v>
      </c>
      <c r="V83">
        <v>0</v>
      </c>
      <c r="W83">
        <v>0</v>
      </c>
      <c r="X83">
        <v>1</v>
      </c>
      <c r="Z83">
        <v>1</v>
      </c>
      <c r="AA83">
        <v>8</v>
      </c>
      <c r="AB83">
        <v>3</v>
      </c>
      <c r="AC83">
        <v>0</v>
      </c>
      <c r="AD83">
        <v>9</v>
      </c>
      <c r="AE83">
        <v>0</v>
      </c>
      <c r="AF83">
        <v>0</v>
      </c>
      <c r="AG83">
        <v>2</v>
      </c>
      <c r="AH83">
        <v>0</v>
      </c>
      <c r="AI83" t="s">
        <v>230</v>
      </c>
      <c r="AJ83">
        <v>35.810493999999998</v>
      </c>
      <c r="AK83" t="s">
        <v>231</v>
      </c>
      <c r="AL83">
        <v>-90.696365999999998</v>
      </c>
      <c r="AM83">
        <v>25</v>
      </c>
      <c r="AN83">
        <v>1600</v>
      </c>
      <c r="AO83" t="s">
        <v>118</v>
      </c>
      <c r="AP83">
        <v>-85</v>
      </c>
      <c r="AQ83">
        <v>-48</v>
      </c>
      <c r="AR83">
        <v>832</v>
      </c>
      <c r="AZ83">
        <v>1200</v>
      </c>
      <c r="BA83">
        <v>1</v>
      </c>
      <c r="BB83" t="str">
        <f t="shared" si="5"/>
        <v xml:space="preserve">N325GC  </v>
      </c>
      <c r="BC83">
        <v>1</v>
      </c>
      <c r="BH83">
        <v>1675</v>
      </c>
      <c r="BI83">
        <v>1</v>
      </c>
      <c r="BJ83">
        <v>1</v>
      </c>
      <c r="BK83">
        <v>0</v>
      </c>
      <c r="BL83">
        <v>0</v>
      </c>
      <c r="BO83">
        <v>0</v>
      </c>
      <c r="BP83">
        <v>0</v>
      </c>
      <c r="BW83" t="str">
        <f>"15:25:02.660"</f>
        <v>15:25:02.660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3</v>
      </c>
      <c r="CP83" t="s">
        <v>119</v>
      </c>
      <c r="CQ83">
        <v>511</v>
      </c>
      <c r="CR83">
        <v>0</v>
      </c>
      <c r="CW83">
        <v>6947372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"01/04/2021 15:25:01.862"</f>
        <v>01/04/2021 15:25:01.862</v>
      </c>
      <c r="C84" t="str">
        <f t="shared" si="4"/>
        <v>FFDDD3C0</v>
      </c>
      <c r="D84" t="s">
        <v>178</v>
      </c>
      <c r="E84">
        <v>9</v>
      </c>
      <c r="F84">
        <v>1009</v>
      </c>
      <c r="G84" t="s">
        <v>114</v>
      </c>
      <c r="J84" t="s">
        <v>179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>"15:25:03.000"</f>
        <v>15:25:03.000</v>
      </c>
      <c r="T84" t="str">
        <f>"15:25:03.000"</f>
        <v>15:25:03.000</v>
      </c>
      <c r="U84" t="str">
        <f t="shared" si="3"/>
        <v>A3817C</v>
      </c>
      <c r="V84">
        <v>0</v>
      </c>
      <c r="W84">
        <v>0</v>
      </c>
      <c r="X84">
        <v>1</v>
      </c>
      <c r="Z84">
        <v>1</v>
      </c>
      <c r="AA84">
        <v>8</v>
      </c>
      <c r="AB84">
        <v>3</v>
      </c>
      <c r="AC84">
        <v>0</v>
      </c>
      <c r="AD84">
        <v>9</v>
      </c>
      <c r="AE84">
        <v>0</v>
      </c>
      <c r="AF84">
        <v>0</v>
      </c>
      <c r="AG84">
        <v>2</v>
      </c>
      <c r="AH84">
        <v>0</v>
      </c>
      <c r="AI84" t="s">
        <v>232</v>
      </c>
      <c r="AJ84">
        <v>35.810279999999999</v>
      </c>
      <c r="AK84" t="s">
        <v>233</v>
      </c>
      <c r="AL84">
        <v>-90.696815999999998</v>
      </c>
      <c r="AM84">
        <v>25</v>
      </c>
      <c r="AN84">
        <v>1600</v>
      </c>
      <c r="AO84" t="s">
        <v>118</v>
      </c>
      <c r="AP84">
        <v>-84</v>
      </c>
      <c r="AQ84">
        <v>-45</v>
      </c>
      <c r="AR84">
        <v>832</v>
      </c>
      <c r="AZ84">
        <v>1200</v>
      </c>
      <c r="BA84">
        <v>1</v>
      </c>
      <c r="BB84" t="str">
        <f t="shared" si="5"/>
        <v xml:space="preserve">N325GC  </v>
      </c>
      <c r="BC84">
        <v>1</v>
      </c>
      <c r="BH84">
        <v>1675</v>
      </c>
      <c r="BI84">
        <v>1</v>
      </c>
      <c r="BJ84">
        <v>1</v>
      </c>
      <c r="BK84">
        <v>0</v>
      </c>
      <c r="BL84">
        <v>0</v>
      </c>
      <c r="BO84">
        <v>0</v>
      </c>
      <c r="BP84">
        <v>0</v>
      </c>
      <c r="BW84" t="str">
        <f>"15:25:03.933"</f>
        <v>15:25:03.933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3</v>
      </c>
      <c r="CP84" t="s">
        <v>119</v>
      </c>
      <c r="CQ84">
        <v>511</v>
      </c>
      <c r="CR84">
        <v>0</v>
      </c>
      <c r="CW84">
        <v>6947597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"01/04/2021 15:25:01.862"</f>
        <v>01/04/2021 15:25:01.862</v>
      </c>
      <c r="C85" t="str">
        <f t="shared" si="4"/>
        <v>FFDDD3C0</v>
      </c>
      <c r="D85" t="s">
        <v>113</v>
      </c>
      <c r="E85">
        <v>5</v>
      </c>
      <c r="H85">
        <v>169</v>
      </c>
      <c r="I85" t="s">
        <v>114</v>
      </c>
      <c r="J85" t="s">
        <v>115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>"15:25:03.000"</f>
        <v>15:25:03.000</v>
      </c>
      <c r="T85" t="str">
        <f>"15:25:03.000"</f>
        <v>15:25:03.000</v>
      </c>
      <c r="U85" t="str">
        <f t="shared" si="3"/>
        <v>A3817C</v>
      </c>
      <c r="V85">
        <v>0</v>
      </c>
      <c r="W85">
        <v>0</v>
      </c>
      <c r="X85">
        <v>1</v>
      </c>
      <c r="Z85">
        <v>1</v>
      </c>
      <c r="AA85">
        <v>8</v>
      </c>
      <c r="AB85">
        <v>3</v>
      </c>
      <c r="AC85">
        <v>0</v>
      </c>
      <c r="AD85">
        <v>9</v>
      </c>
      <c r="AE85">
        <v>0</v>
      </c>
      <c r="AF85">
        <v>0</v>
      </c>
      <c r="AG85">
        <v>2</v>
      </c>
      <c r="AH85">
        <v>0</v>
      </c>
      <c r="AI85" t="s">
        <v>232</v>
      </c>
      <c r="AJ85">
        <v>35.810279999999999</v>
      </c>
      <c r="AK85" t="s">
        <v>233</v>
      </c>
      <c r="AL85">
        <v>-90.696815999999998</v>
      </c>
      <c r="AM85">
        <v>25</v>
      </c>
      <c r="AN85">
        <v>1600</v>
      </c>
      <c r="AO85" t="s">
        <v>118</v>
      </c>
      <c r="AP85">
        <v>-84</v>
      </c>
      <c r="AQ85">
        <v>-45</v>
      </c>
      <c r="AR85">
        <v>832</v>
      </c>
      <c r="AZ85">
        <v>1200</v>
      </c>
      <c r="BA85">
        <v>1</v>
      </c>
      <c r="BB85" t="str">
        <f t="shared" si="5"/>
        <v xml:space="preserve">N325GC  </v>
      </c>
      <c r="BC85">
        <v>1</v>
      </c>
      <c r="BH85">
        <v>1675</v>
      </c>
      <c r="BI85">
        <v>1</v>
      </c>
      <c r="BJ85">
        <v>1</v>
      </c>
      <c r="BK85">
        <v>0</v>
      </c>
      <c r="BL85">
        <v>0</v>
      </c>
      <c r="BO85">
        <v>0</v>
      </c>
      <c r="BP85">
        <v>0</v>
      </c>
      <c r="BW85" t="str">
        <f>"15:25:03.933"</f>
        <v>15:25:03.933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3</v>
      </c>
      <c r="CP85" t="s">
        <v>119</v>
      </c>
      <c r="CQ85">
        <v>511</v>
      </c>
      <c r="CR85">
        <v>0</v>
      </c>
      <c r="CW85">
        <v>6947597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"01/04/2021 15:25:02.920"</f>
        <v>01/04/2021 15:25:02.920</v>
      </c>
      <c r="C86" t="str">
        <f t="shared" si="4"/>
        <v>FFDDD3C0</v>
      </c>
      <c r="D86" t="s">
        <v>178</v>
      </c>
      <c r="E86">
        <v>9</v>
      </c>
      <c r="F86">
        <v>1009</v>
      </c>
      <c r="G86" t="s">
        <v>114</v>
      </c>
      <c r="J86" t="s">
        <v>179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>"15:25:04.000"</f>
        <v>15:25:04.000</v>
      </c>
      <c r="T86" t="str">
        <f>"15:25:04.000"</f>
        <v>15:25:04.000</v>
      </c>
      <c r="U86" t="str">
        <f t="shared" si="3"/>
        <v>A3817C</v>
      </c>
      <c r="V86">
        <v>0</v>
      </c>
      <c r="W86">
        <v>0</v>
      </c>
      <c r="X86">
        <v>1</v>
      </c>
      <c r="Z86">
        <v>1</v>
      </c>
      <c r="AA86">
        <v>8</v>
      </c>
      <c r="AB86">
        <v>3</v>
      </c>
      <c r="AC86">
        <v>0</v>
      </c>
      <c r="AD86">
        <v>9</v>
      </c>
      <c r="AE86">
        <v>0</v>
      </c>
      <c r="AF86">
        <v>0</v>
      </c>
      <c r="AG86">
        <v>2</v>
      </c>
      <c r="AH86">
        <v>0</v>
      </c>
      <c r="AI86" t="s">
        <v>234</v>
      </c>
      <c r="AJ86">
        <v>35.810065000000002</v>
      </c>
      <c r="AK86" t="s">
        <v>235</v>
      </c>
      <c r="AL86">
        <v>-90.697310000000002</v>
      </c>
      <c r="AM86">
        <v>25</v>
      </c>
      <c r="AN86">
        <v>1700</v>
      </c>
      <c r="AO86" t="s">
        <v>118</v>
      </c>
      <c r="AP86">
        <v>-87</v>
      </c>
      <c r="AQ86">
        <v>-44</v>
      </c>
      <c r="AR86">
        <v>832</v>
      </c>
      <c r="AZ86">
        <v>1200</v>
      </c>
      <c r="BA86">
        <v>1</v>
      </c>
      <c r="BB86" t="str">
        <f t="shared" si="5"/>
        <v xml:space="preserve">N325GC  </v>
      </c>
      <c r="BC86">
        <v>1</v>
      </c>
      <c r="BH86">
        <v>1700</v>
      </c>
      <c r="BI86">
        <v>1</v>
      </c>
      <c r="BJ86">
        <v>1</v>
      </c>
      <c r="BK86">
        <v>0</v>
      </c>
      <c r="BL86">
        <v>0</v>
      </c>
      <c r="BO86">
        <v>0</v>
      </c>
      <c r="BP86">
        <v>0</v>
      </c>
      <c r="BW86" t="str">
        <f>"15:25:04.982"</f>
        <v>15:25:04.982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3</v>
      </c>
      <c r="CP86" t="s">
        <v>119</v>
      </c>
      <c r="CQ86">
        <v>511</v>
      </c>
      <c r="CR86">
        <v>0</v>
      </c>
      <c r="CW86">
        <v>6947772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"01/04/2021 15:25:02.920"</f>
        <v>01/04/2021 15:25:02.920</v>
      </c>
      <c r="C87" t="str">
        <f t="shared" si="4"/>
        <v>FFDDD3C0</v>
      </c>
      <c r="D87" t="s">
        <v>113</v>
      </c>
      <c r="E87">
        <v>5</v>
      </c>
      <c r="H87">
        <v>169</v>
      </c>
      <c r="I87" t="s">
        <v>114</v>
      </c>
      <c r="J87" t="s">
        <v>115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>"15:25:04.000"</f>
        <v>15:25:04.000</v>
      </c>
      <c r="T87" t="str">
        <f>"15:25:04.000"</f>
        <v>15:25:04.000</v>
      </c>
      <c r="U87" t="str">
        <f t="shared" si="3"/>
        <v>A3817C</v>
      </c>
      <c r="V87">
        <v>0</v>
      </c>
      <c r="W87">
        <v>0</v>
      </c>
      <c r="X87">
        <v>1</v>
      </c>
      <c r="Z87">
        <v>1</v>
      </c>
      <c r="AA87">
        <v>8</v>
      </c>
      <c r="AB87">
        <v>3</v>
      </c>
      <c r="AC87">
        <v>0</v>
      </c>
      <c r="AD87">
        <v>9</v>
      </c>
      <c r="AE87">
        <v>0</v>
      </c>
      <c r="AF87">
        <v>0</v>
      </c>
      <c r="AG87">
        <v>2</v>
      </c>
      <c r="AH87">
        <v>0</v>
      </c>
      <c r="AI87" t="s">
        <v>234</v>
      </c>
      <c r="AJ87">
        <v>35.810065000000002</v>
      </c>
      <c r="AK87" t="s">
        <v>235</v>
      </c>
      <c r="AL87">
        <v>-90.697310000000002</v>
      </c>
      <c r="AM87">
        <v>25</v>
      </c>
      <c r="AN87">
        <v>1700</v>
      </c>
      <c r="AO87" t="s">
        <v>118</v>
      </c>
      <c r="AP87">
        <v>-87</v>
      </c>
      <c r="AQ87">
        <v>-44</v>
      </c>
      <c r="AR87">
        <v>832</v>
      </c>
      <c r="AZ87">
        <v>1200</v>
      </c>
      <c r="BA87">
        <v>1</v>
      </c>
      <c r="BB87" t="str">
        <f t="shared" si="5"/>
        <v xml:space="preserve">N325GC  </v>
      </c>
      <c r="BC87">
        <v>1</v>
      </c>
      <c r="BH87">
        <v>1700</v>
      </c>
      <c r="BI87">
        <v>1</v>
      </c>
      <c r="BJ87">
        <v>1</v>
      </c>
      <c r="BK87">
        <v>0</v>
      </c>
      <c r="BL87">
        <v>0</v>
      </c>
      <c r="BO87">
        <v>0</v>
      </c>
      <c r="BP87">
        <v>0</v>
      </c>
      <c r="BW87" t="str">
        <f>"15:25:04.982"</f>
        <v>15:25:04.982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3</v>
      </c>
      <c r="CP87" t="s">
        <v>119</v>
      </c>
      <c r="CQ87">
        <v>511</v>
      </c>
      <c r="CR87">
        <v>0</v>
      </c>
      <c r="CW87">
        <v>6947772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"01/04/2021 15:25:03.182"</f>
        <v>01/04/2021 15:25:03.182</v>
      </c>
      <c r="C88" t="str">
        <f t="shared" si="4"/>
        <v>FFDDD3C0</v>
      </c>
      <c r="D88" t="s">
        <v>113</v>
      </c>
      <c r="E88">
        <v>5</v>
      </c>
      <c r="H88">
        <v>169</v>
      </c>
      <c r="I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>"15:25:05.000"</f>
        <v>15:25:05.000</v>
      </c>
      <c r="T88" t="str">
        <f>"15:25:05.000"</f>
        <v>15:25:05.000</v>
      </c>
      <c r="U88" t="str">
        <f t="shared" si="3"/>
        <v>A3817C</v>
      </c>
      <c r="V88">
        <v>0</v>
      </c>
      <c r="W88">
        <v>0</v>
      </c>
      <c r="X88">
        <v>1</v>
      </c>
      <c r="Z88">
        <v>1</v>
      </c>
      <c r="AA88">
        <v>8</v>
      </c>
      <c r="AB88">
        <v>3</v>
      </c>
      <c r="AC88">
        <v>0</v>
      </c>
      <c r="AD88">
        <v>9</v>
      </c>
      <c r="AE88">
        <v>0</v>
      </c>
      <c r="AF88">
        <v>0</v>
      </c>
      <c r="AG88">
        <v>2</v>
      </c>
      <c r="AH88">
        <v>0</v>
      </c>
      <c r="AI88" t="s">
        <v>236</v>
      </c>
      <c r="AJ88">
        <v>35.809851000000002</v>
      </c>
      <c r="AK88" t="s">
        <v>237</v>
      </c>
      <c r="AL88">
        <v>-90.697824999999995</v>
      </c>
      <c r="AM88">
        <v>25</v>
      </c>
      <c r="AN88">
        <v>1700</v>
      </c>
      <c r="AO88" t="s">
        <v>118</v>
      </c>
      <c r="AP88">
        <v>-88</v>
      </c>
      <c r="AQ88">
        <v>-45</v>
      </c>
      <c r="AR88">
        <v>832</v>
      </c>
      <c r="AZ88">
        <v>1200</v>
      </c>
      <c r="BA88">
        <v>1</v>
      </c>
      <c r="BB88" t="str">
        <f t="shared" si="5"/>
        <v xml:space="preserve">N325GC  </v>
      </c>
      <c r="BC88">
        <v>1</v>
      </c>
      <c r="BH88">
        <v>1700</v>
      </c>
      <c r="BI88">
        <v>1</v>
      </c>
      <c r="BJ88">
        <v>1</v>
      </c>
      <c r="BK88">
        <v>0</v>
      </c>
      <c r="BL88">
        <v>0</v>
      </c>
      <c r="BO88">
        <v>0</v>
      </c>
      <c r="BP88">
        <v>0</v>
      </c>
      <c r="BW88" t="str">
        <f>"15:25:05.244"</f>
        <v>15:25:05.244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3</v>
      </c>
      <c r="CP88" t="s">
        <v>119</v>
      </c>
      <c r="CQ88">
        <v>511</v>
      </c>
      <c r="CR88">
        <v>0</v>
      </c>
      <c r="CW88">
        <v>6947814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"01/04/2021 15:25:03.182"</f>
        <v>01/04/2021 15:25:03.182</v>
      </c>
      <c r="C89" t="str">
        <f t="shared" si="4"/>
        <v>FFDDD3C0</v>
      </c>
      <c r="D89" t="s">
        <v>178</v>
      </c>
      <c r="E89">
        <v>9</v>
      </c>
      <c r="F89">
        <v>1009</v>
      </c>
      <c r="G89" t="s">
        <v>114</v>
      </c>
      <c r="J89" t="s">
        <v>179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>"15:25:05.000"</f>
        <v>15:25:05.000</v>
      </c>
      <c r="T89" t="str">
        <f>"15:25:05.000"</f>
        <v>15:25:05.000</v>
      </c>
      <c r="U89" t="str">
        <f t="shared" si="3"/>
        <v>A3817C</v>
      </c>
      <c r="V89">
        <v>0</v>
      </c>
      <c r="W89">
        <v>0</v>
      </c>
      <c r="X89">
        <v>1</v>
      </c>
      <c r="Z89">
        <v>1</v>
      </c>
      <c r="AA89">
        <v>8</v>
      </c>
      <c r="AB89">
        <v>3</v>
      </c>
      <c r="AC89">
        <v>0</v>
      </c>
      <c r="AD89">
        <v>9</v>
      </c>
      <c r="AE89">
        <v>0</v>
      </c>
      <c r="AF89">
        <v>0</v>
      </c>
      <c r="AG89">
        <v>2</v>
      </c>
      <c r="AH89">
        <v>0</v>
      </c>
      <c r="AI89" t="s">
        <v>236</v>
      </c>
      <c r="AJ89">
        <v>35.809851000000002</v>
      </c>
      <c r="AK89" t="s">
        <v>237</v>
      </c>
      <c r="AL89">
        <v>-90.697824999999995</v>
      </c>
      <c r="AM89">
        <v>25</v>
      </c>
      <c r="AN89">
        <v>1700</v>
      </c>
      <c r="AO89" t="s">
        <v>118</v>
      </c>
      <c r="AP89">
        <v>-88</v>
      </c>
      <c r="AQ89">
        <v>-45</v>
      </c>
      <c r="AR89">
        <v>832</v>
      </c>
      <c r="AZ89">
        <v>1200</v>
      </c>
      <c r="BA89">
        <v>1</v>
      </c>
      <c r="BB89" t="str">
        <f t="shared" si="5"/>
        <v xml:space="preserve">N325GC  </v>
      </c>
      <c r="BC89">
        <v>1</v>
      </c>
      <c r="BH89">
        <v>1700</v>
      </c>
      <c r="BI89">
        <v>1</v>
      </c>
      <c r="BJ89">
        <v>1</v>
      </c>
      <c r="BK89">
        <v>0</v>
      </c>
      <c r="BL89">
        <v>0</v>
      </c>
      <c r="BO89">
        <v>0</v>
      </c>
      <c r="BP89">
        <v>0</v>
      </c>
      <c r="BW89" t="str">
        <f>"15:25:05.244"</f>
        <v>15:25:05.244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3</v>
      </c>
      <c r="CP89" t="s">
        <v>119</v>
      </c>
      <c r="CQ89">
        <v>511</v>
      </c>
      <c r="CR89">
        <v>0</v>
      </c>
      <c r="CW89">
        <v>6947814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"01/04/2021 15:25:04.393"</f>
        <v>01/04/2021 15:25:04.393</v>
      </c>
      <c r="C90" t="str">
        <f t="shared" si="4"/>
        <v>FFDDD3C0</v>
      </c>
      <c r="D90" t="s">
        <v>113</v>
      </c>
      <c r="E90">
        <v>5</v>
      </c>
      <c r="H90">
        <v>169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>"15:25:06.000"</f>
        <v>15:25:06.000</v>
      </c>
      <c r="T90" t="str">
        <f>"15:25:06.000"</f>
        <v>15:25:06.000</v>
      </c>
      <c r="U90" t="str">
        <f t="shared" si="3"/>
        <v>A3817C</v>
      </c>
      <c r="V90">
        <v>0</v>
      </c>
      <c r="W90">
        <v>0</v>
      </c>
      <c r="X90">
        <v>1</v>
      </c>
      <c r="Z90">
        <v>1</v>
      </c>
      <c r="AA90">
        <v>8</v>
      </c>
      <c r="AB90">
        <v>3</v>
      </c>
      <c r="AC90">
        <v>0</v>
      </c>
      <c r="AD90">
        <v>9</v>
      </c>
      <c r="AE90">
        <v>0</v>
      </c>
      <c r="AF90">
        <v>0</v>
      </c>
      <c r="AG90">
        <v>2</v>
      </c>
      <c r="AH90">
        <v>0</v>
      </c>
      <c r="AI90" t="s">
        <v>238</v>
      </c>
      <c r="AJ90">
        <v>35.809657999999999</v>
      </c>
      <c r="AK90" t="s">
        <v>239</v>
      </c>
      <c r="AL90">
        <v>-90.698318</v>
      </c>
      <c r="AM90">
        <v>25</v>
      </c>
      <c r="AN90">
        <v>1700</v>
      </c>
      <c r="AO90" t="s">
        <v>118</v>
      </c>
      <c r="AP90">
        <v>-85</v>
      </c>
      <c r="AQ90">
        <v>-45</v>
      </c>
      <c r="AR90">
        <v>768</v>
      </c>
      <c r="AZ90">
        <v>1200</v>
      </c>
      <c r="BA90">
        <v>1</v>
      </c>
      <c r="BB90" t="str">
        <f t="shared" si="5"/>
        <v xml:space="preserve">N325GC  </v>
      </c>
      <c r="BC90">
        <v>1</v>
      </c>
      <c r="BH90">
        <v>1700</v>
      </c>
      <c r="BI90">
        <v>1</v>
      </c>
      <c r="BJ90">
        <v>1</v>
      </c>
      <c r="BK90">
        <v>0</v>
      </c>
      <c r="BL90">
        <v>0</v>
      </c>
      <c r="BO90">
        <v>0</v>
      </c>
      <c r="BP90">
        <v>0</v>
      </c>
      <c r="BW90" t="str">
        <f>"15:25:06.489"</f>
        <v>15:25:06.489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3</v>
      </c>
      <c r="CP90" t="s">
        <v>119</v>
      </c>
      <c r="CQ90">
        <v>511</v>
      </c>
      <c r="CR90">
        <v>0</v>
      </c>
      <c r="CW90">
        <v>6948034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"01/04/2021 15:25:04.393"</f>
        <v>01/04/2021 15:25:04.393</v>
      </c>
      <c r="C91" t="str">
        <f t="shared" si="4"/>
        <v>FFDDD3C0</v>
      </c>
      <c r="D91" t="s">
        <v>178</v>
      </c>
      <c r="E91">
        <v>9</v>
      </c>
      <c r="F91">
        <v>1009</v>
      </c>
      <c r="G91" t="s">
        <v>114</v>
      </c>
      <c r="J91" t="s">
        <v>179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>"15:25:06.000"</f>
        <v>15:25:06.000</v>
      </c>
      <c r="T91" t="str">
        <f>"15:25:06.000"</f>
        <v>15:25:06.000</v>
      </c>
      <c r="U91" t="str">
        <f t="shared" si="3"/>
        <v>A3817C</v>
      </c>
      <c r="V91">
        <v>0</v>
      </c>
      <c r="W91">
        <v>0</v>
      </c>
      <c r="X91">
        <v>1</v>
      </c>
      <c r="Z91">
        <v>1</v>
      </c>
      <c r="AA91">
        <v>8</v>
      </c>
      <c r="AB91">
        <v>3</v>
      </c>
      <c r="AC91">
        <v>0</v>
      </c>
      <c r="AD91">
        <v>9</v>
      </c>
      <c r="AE91">
        <v>0</v>
      </c>
      <c r="AF91">
        <v>0</v>
      </c>
      <c r="AG91">
        <v>2</v>
      </c>
      <c r="AH91">
        <v>0</v>
      </c>
      <c r="AI91" t="s">
        <v>238</v>
      </c>
      <c r="AJ91">
        <v>35.809657999999999</v>
      </c>
      <c r="AK91" t="s">
        <v>239</v>
      </c>
      <c r="AL91">
        <v>-90.698318</v>
      </c>
      <c r="AM91">
        <v>25</v>
      </c>
      <c r="AN91">
        <v>1700</v>
      </c>
      <c r="AO91" t="s">
        <v>118</v>
      </c>
      <c r="AP91">
        <v>-85</v>
      </c>
      <c r="AQ91">
        <v>-45</v>
      </c>
      <c r="AR91">
        <v>768</v>
      </c>
      <c r="AZ91">
        <v>1200</v>
      </c>
      <c r="BA91">
        <v>1</v>
      </c>
      <c r="BB91" t="str">
        <f t="shared" si="5"/>
        <v xml:space="preserve">N325GC  </v>
      </c>
      <c r="BC91">
        <v>1</v>
      </c>
      <c r="BH91">
        <v>1700</v>
      </c>
      <c r="BI91">
        <v>1</v>
      </c>
      <c r="BJ91">
        <v>1</v>
      </c>
      <c r="BK91">
        <v>0</v>
      </c>
      <c r="BL91">
        <v>0</v>
      </c>
      <c r="BO91">
        <v>0</v>
      </c>
      <c r="BP91">
        <v>0</v>
      </c>
      <c r="BW91" t="str">
        <f>"15:25:06.489"</f>
        <v>15:25:06.489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3</v>
      </c>
      <c r="CP91" t="s">
        <v>119</v>
      </c>
      <c r="CQ91">
        <v>511</v>
      </c>
      <c r="CR91">
        <v>0</v>
      </c>
      <c r="CW91">
        <v>6948034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"01/04/2021 15:25:05.862"</f>
        <v>01/04/2021 15:25:05.862</v>
      </c>
      <c r="C92" t="str">
        <f t="shared" si="4"/>
        <v>FFDDD3C0</v>
      </c>
      <c r="D92" t="s">
        <v>178</v>
      </c>
      <c r="E92">
        <v>9</v>
      </c>
      <c r="F92">
        <v>1009</v>
      </c>
      <c r="G92" t="s">
        <v>114</v>
      </c>
      <c r="J92" t="s">
        <v>179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>"15:25:07.000"</f>
        <v>15:25:07.000</v>
      </c>
      <c r="T92" t="str">
        <f>"15:25:07.000"</f>
        <v>15:25:07.000</v>
      </c>
      <c r="U92" t="str">
        <f t="shared" si="3"/>
        <v>A3817C</v>
      </c>
      <c r="V92">
        <v>0</v>
      </c>
      <c r="W92">
        <v>0</v>
      </c>
      <c r="X92">
        <v>1</v>
      </c>
      <c r="Z92">
        <v>1</v>
      </c>
      <c r="AA92">
        <v>8</v>
      </c>
      <c r="AB92">
        <v>3</v>
      </c>
      <c r="AC92">
        <v>0</v>
      </c>
      <c r="AD92">
        <v>9</v>
      </c>
      <c r="AE92">
        <v>0</v>
      </c>
      <c r="AF92">
        <v>0</v>
      </c>
      <c r="AG92">
        <v>2</v>
      </c>
      <c r="AH92">
        <v>0</v>
      </c>
      <c r="AI92" t="s">
        <v>240</v>
      </c>
      <c r="AJ92">
        <v>35.809443000000002</v>
      </c>
      <c r="AK92" t="s">
        <v>241</v>
      </c>
      <c r="AL92">
        <v>-90.698812000000004</v>
      </c>
      <c r="AM92">
        <v>25</v>
      </c>
      <c r="AN92">
        <v>1700</v>
      </c>
      <c r="AO92" t="s">
        <v>118</v>
      </c>
      <c r="AP92">
        <v>-86</v>
      </c>
      <c r="AQ92">
        <v>-46</v>
      </c>
      <c r="AR92">
        <v>704</v>
      </c>
      <c r="AZ92">
        <v>1200</v>
      </c>
      <c r="BA92">
        <v>1</v>
      </c>
      <c r="BB92" t="str">
        <f t="shared" si="5"/>
        <v xml:space="preserve">N325GC  </v>
      </c>
      <c r="BC92">
        <v>1</v>
      </c>
      <c r="BH92">
        <v>1725</v>
      </c>
      <c r="BI92">
        <v>1</v>
      </c>
      <c r="BJ92">
        <v>1</v>
      </c>
      <c r="BK92">
        <v>0</v>
      </c>
      <c r="BL92">
        <v>0</v>
      </c>
      <c r="BO92">
        <v>0</v>
      </c>
      <c r="BP92">
        <v>0</v>
      </c>
      <c r="BW92" t="str">
        <f>"15:25:07.939"</f>
        <v>15:25:07.939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2</v>
      </c>
      <c r="CP92" t="s">
        <v>119</v>
      </c>
      <c r="CQ92">
        <v>511</v>
      </c>
      <c r="CR92">
        <v>0</v>
      </c>
      <c r="CW92">
        <v>6948285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"01/04/2021 15:25:05.862"</f>
        <v>01/04/2021 15:25:05.862</v>
      </c>
      <c r="C93" t="str">
        <f t="shared" si="4"/>
        <v>FFDDD3C0</v>
      </c>
      <c r="D93" t="s">
        <v>113</v>
      </c>
      <c r="E93">
        <v>5</v>
      </c>
      <c r="H93">
        <v>169</v>
      </c>
      <c r="I93" t="s">
        <v>114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>"15:25:07.000"</f>
        <v>15:25:07.000</v>
      </c>
      <c r="T93" t="str">
        <f>"15:25:07.000"</f>
        <v>15:25:07.000</v>
      </c>
      <c r="U93" t="str">
        <f t="shared" si="3"/>
        <v>A3817C</v>
      </c>
      <c r="V93">
        <v>0</v>
      </c>
      <c r="W93">
        <v>0</v>
      </c>
      <c r="X93">
        <v>1</v>
      </c>
      <c r="Z93">
        <v>1</v>
      </c>
      <c r="AA93">
        <v>8</v>
      </c>
      <c r="AB93">
        <v>3</v>
      </c>
      <c r="AC93">
        <v>0</v>
      </c>
      <c r="AD93">
        <v>9</v>
      </c>
      <c r="AE93">
        <v>0</v>
      </c>
      <c r="AF93">
        <v>0</v>
      </c>
      <c r="AG93">
        <v>2</v>
      </c>
      <c r="AH93">
        <v>0</v>
      </c>
      <c r="AI93" t="s">
        <v>240</v>
      </c>
      <c r="AJ93">
        <v>35.809443000000002</v>
      </c>
      <c r="AK93" t="s">
        <v>241</v>
      </c>
      <c r="AL93">
        <v>-90.698812000000004</v>
      </c>
      <c r="AM93">
        <v>25</v>
      </c>
      <c r="AN93">
        <v>1700</v>
      </c>
      <c r="AO93" t="s">
        <v>118</v>
      </c>
      <c r="AP93">
        <v>-86</v>
      </c>
      <c r="AQ93">
        <v>-46</v>
      </c>
      <c r="AR93">
        <v>704</v>
      </c>
      <c r="AZ93">
        <v>1200</v>
      </c>
      <c r="BA93">
        <v>1</v>
      </c>
      <c r="BB93" t="str">
        <f t="shared" si="5"/>
        <v xml:space="preserve">N325GC  </v>
      </c>
      <c r="BC93">
        <v>1</v>
      </c>
      <c r="BH93">
        <v>1725</v>
      </c>
      <c r="BI93">
        <v>1</v>
      </c>
      <c r="BJ93">
        <v>1</v>
      </c>
      <c r="BK93">
        <v>0</v>
      </c>
      <c r="BL93">
        <v>0</v>
      </c>
      <c r="BO93">
        <v>0</v>
      </c>
      <c r="BP93">
        <v>0</v>
      </c>
      <c r="BW93" t="str">
        <f>"15:25:07.939"</f>
        <v>15:25:07.939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2</v>
      </c>
      <c r="CP93" t="s">
        <v>119</v>
      </c>
      <c r="CQ93">
        <v>511</v>
      </c>
      <c r="CR93">
        <v>0</v>
      </c>
      <c r="CW93">
        <v>6948285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"01/04/2021 15:25:06.315"</f>
        <v>01/04/2021 15:25:06.315</v>
      </c>
      <c r="C94" t="str">
        <f t="shared" si="4"/>
        <v>FFDDD3C0</v>
      </c>
      <c r="D94" t="s">
        <v>113</v>
      </c>
      <c r="E94">
        <v>5</v>
      </c>
      <c r="H94">
        <v>169</v>
      </c>
      <c r="I94" t="s">
        <v>114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>"15:25:08.000"</f>
        <v>15:25:08.000</v>
      </c>
      <c r="T94" t="str">
        <f>"15:25:08.000"</f>
        <v>15:25:08.000</v>
      </c>
      <c r="U94" t="str">
        <f t="shared" si="3"/>
        <v>A3817C</v>
      </c>
      <c r="V94">
        <v>0</v>
      </c>
      <c r="W94">
        <v>0</v>
      </c>
      <c r="X94">
        <v>1</v>
      </c>
      <c r="Z94">
        <v>1</v>
      </c>
      <c r="AA94">
        <v>8</v>
      </c>
      <c r="AB94">
        <v>3</v>
      </c>
      <c r="AC94">
        <v>0</v>
      </c>
      <c r="AD94">
        <v>9</v>
      </c>
      <c r="AE94">
        <v>0</v>
      </c>
      <c r="AF94">
        <v>0</v>
      </c>
      <c r="AG94">
        <v>2</v>
      </c>
      <c r="AH94">
        <v>0</v>
      </c>
      <c r="AI94" t="s">
        <v>242</v>
      </c>
      <c r="AJ94">
        <v>35.809227999999997</v>
      </c>
      <c r="AK94" t="s">
        <v>243</v>
      </c>
      <c r="AL94">
        <v>-90.699306000000007</v>
      </c>
      <c r="AM94">
        <v>25</v>
      </c>
      <c r="AN94">
        <v>1700</v>
      </c>
      <c r="AO94" t="s">
        <v>118</v>
      </c>
      <c r="AP94">
        <v>-87</v>
      </c>
      <c r="AQ94">
        <v>-46</v>
      </c>
      <c r="AR94">
        <v>704</v>
      </c>
      <c r="AZ94">
        <v>1200</v>
      </c>
      <c r="BA94">
        <v>1</v>
      </c>
      <c r="BB94" t="str">
        <f t="shared" si="5"/>
        <v xml:space="preserve">N325GC  </v>
      </c>
      <c r="BC94">
        <v>1</v>
      </c>
      <c r="BH94">
        <v>1725</v>
      </c>
      <c r="BI94">
        <v>1</v>
      </c>
      <c r="BJ94">
        <v>1</v>
      </c>
      <c r="BK94">
        <v>0</v>
      </c>
      <c r="BL94">
        <v>0</v>
      </c>
      <c r="BO94">
        <v>0</v>
      </c>
      <c r="BP94">
        <v>0</v>
      </c>
      <c r="BW94" t="str">
        <f>"15:25:08.379"</f>
        <v>15:25:08.379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2</v>
      </c>
      <c r="CP94" t="s">
        <v>119</v>
      </c>
      <c r="CQ94">
        <v>511</v>
      </c>
      <c r="CR94">
        <v>0</v>
      </c>
      <c r="CW94">
        <v>6948361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"01/04/2021 15:25:06.315"</f>
        <v>01/04/2021 15:25:06.315</v>
      </c>
      <c r="C95" t="str">
        <f t="shared" si="4"/>
        <v>FFDDD3C0</v>
      </c>
      <c r="D95" t="s">
        <v>178</v>
      </c>
      <c r="E95">
        <v>9</v>
      </c>
      <c r="F95">
        <v>1009</v>
      </c>
      <c r="G95" t="s">
        <v>114</v>
      </c>
      <c r="J95" t="s">
        <v>179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>"15:25:08.000"</f>
        <v>15:25:08.000</v>
      </c>
      <c r="T95" t="str">
        <f>"15:25:08.000"</f>
        <v>15:25:08.000</v>
      </c>
      <c r="U95" t="str">
        <f t="shared" si="3"/>
        <v>A3817C</v>
      </c>
      <c r="V95">
        <v>0</v>
      </c>
      <c r="W95">
        <v>0</v>
      </c>
      <c r="X95">
        <v>1</v>
      </c>
      <c r="Z95">
        <v>1</v>
      </c>
      <c r="AA95">
        <v>8</v>
      </c>
      <c r="AB95">
        <v>3</v>
      </c>
      <c r="AC95">
        <v>0</v>
      </c>
      <c r="AD95">
        <v>9</v>
      </c>
      <c r="AE95">
        <v>0</v>
      </c>
      <c r="AF95">
        <v>0</v>
      </c>
      <c r="AG95">
        <v>2</v>
      </c>
      <c r="AH95">
        <v>0</v>
      </c>
      <c r="AI95" t="s">
        <v>242</v>
      </c>
      <c r="AJ95">
        <v>35.809227999999997</v>
      </c>
      <c r="AK95" t="s">
        <v>243</v>
      </c>
      <c r="AL95">
        <v>-90.699306000000007</v>
      </c>
      <c r="AM95">
        <v>25</v>
      </c>
      <c r="AN95">
        <v>1700</v>
      </c>
      <c r="AO95" t="s">
        <v>118</v>
      </c>
      <c r="AP95">
        <v>-87</v>
      </c>
      <c r="AQ95">
        <v>-46</v>
      </c>
      <c r="AR95">
        <v>704</v>
      </c>
      <c r="AZ95">
        <v>1200</v>
      </c>
      <c r="BA95">
        <v>1</v>
      </c>
      <c r="BB95" t="str">
        <f t="shared" si="5"/>
        <v xml:space="preserve">N325GC  </v>
      </c>
      <c r="BC95">
        <v>1</v>
      </c>
      <c r="BH95">
        <v>1725</v>
      </c>
      <c r="BI95">
        <v>1</v>
      </c>
      <c r="BJ95">
        <v>1</v>
      </c>
      <c r="BK95">
        <v>0</v>
      </c>
      <c r="BL95">
        <v>0</v>
      </c>
      <c r="BO95">
        <v>0</v>
      </c>
      <c r="BP95">
        <v>0</v>
      </c>
      <c r="BW95" t="str">
        <f>"15:25:08.379"</f>
        <v>15:25:08.379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2</v>
      </c>
      <c r="CP95" t="s">
        <v>119</v>
      </c>
      <c r="CQ95">
        <v>511</v>
      </c>
      <c r="CR95">
        <v>0</v>
      </c>
      <c r="CW95">
        <v>6948361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"01/04/2021 15:25:07.764"</f>
        <v>01/04/2021 15:25:07.764</v>
      </c>
      <c r="C96" t="str">
        <f t="shared" si="4"/>
        <v>FFDDD3C0</v>
      </c>
      <c r="D96" t="s">
        <v>178</v>
      </c>
      <c r="E96">
        <v>9</v>
      </c>
      <c r="F96">
        <v>1009</v>
      </c>
      <c r="G96" t="s">
        <v>114</v>
      </c>
      <c r="J96" t="s">
        <v>179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>"15:25:09.000"</f>
        <v>15:25:09.000</v>
      </c>
      <c r="T96" t="str">
        <f>"15:25:09.000"</f>
        <v>15:25:09.000</v>
      </c>
      <c r="U96" t="str">
        <f t="shared" si="3"/>
        <v>A3817C</v>
      </c>
      <c r="V96">
        <v>0</v>
      </c>
      <c r="W96">
        <v>0</v>
      </c>
      <c r="X96">
        <v>1</v>
      </c>
      <c r="Z96">
        <v>1</v>
      </c>
      <c r="AA96">
        <v>8</v>
      </c>
      <c r="AB96">
        <v>3</v>
      </c>
      <c r="AC96">
        <v>0</v>
      </c>
      <c r="AD96">
        <v>9</v>
      </c>
      <c r="AE96">
        <v>0</v>
      </c>
      <c r="AF96">
        <v>0</v>
      </c>
      <c r="AG96">
        <v>2</v>
      </c>
      <c r="AH96">
        <v>0</v>
      </c>
      <c r="AI96" t="s">
        <v>244</v>
      </c>
      <c r="AJ96">
        <v>35.809013999999998</v>
      </c>
      <c r="AK96" t="s">
        <v>245</v>
      </c>
      <c r="AL96">
        <v>-90.699798999999999</v>
      </c>
      <c r="AM96">
        <v>25</v>
      </c>
      <c r="AN96">
        <v>1700</v>
      </c>
      <c r="AO96" t="s">
        <v>118</v>
      </c>
      <c r="AP96">
        <v>-87</v>
      </c>
      <c r="AQ96">
        <v>-47</v>
      </c>
      <c r="AR96">
        <v>640</v>
      </c>
      <c r="AZ96">
        <v>1200</v>
      </c>
      <c r="BA96">
        <v>1</v>
      </c>
      <c r="BB96" t="str">
        <f t="shared" si="5"/>
        <v xml:space="preserve">N325GC  </v>
      </c>
      <c r="BC96">
        <v>1</v>
      </c>
      <c r="BH96">
        <v>1750</v>
      </c>
      <c r="BI96">
        <v>1</v>
      </c>
      <c r="BJ96">
        <v>1</v>
      </c>
      <c r="BK96">
        <v>0</v>
      </c>
      <c r="BL96">
        <v>0</v>
      </c>
      <c r="BO96">
        <v>0</v>
      </c>
      <c r="BP96">
        <v>0</v>
      </c>
      <c r="BW96" t="str">
        <f>"15:25:09.818"</f>
        <v>15:25:09.818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2</v>
      </c>
      <c r="CP96" t="s">
        <v>119</v>
      </c>
      <c r="CQ96">
        <v>511</v>
      </c>
      <c r="CR96">
        <v>0</v>
      </c>
      <c r="CW96">
        <v>6948606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"01/04/2021 15:25:07.764"</f>
        <v>01/04/2021 15:25:07.764</v>
      </c>
      <c r="C97" t="str">
        <f t="shared" si="4"/>
        <v>FFDDD3C0</v>
      </c>
      <c r="D97" t="s">
        <v>113</v>
      </c>
      <c r="E97">
        <v>5</v>
      </c>
      <c r="H97">
        <v>169</v>
      </c>
      <c r="I97" t="s">
        <v>114</v>
      </c>
      <c r="J97" t="s">
        <v>115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>"15:25:09.000"</f>
        <v>15:25:09.000</v>
      </c>
      <c r="T97" t="str">
        <f>"15:25:09.000"</f>
        <v>15:25:09.000</v>
      </c>
      <c r="U97" t="str">
        <f t="shared" si="3"/>
        <v>A3817C</v>
      </c>
      <c r="V97">
        <v>0</v>
      </c>
      <c r="W97">
        <v>0</v>
      </c>
      <c r="X97">
        <v>1</v>
      </c>
      <c r="Z97">
        <v>1</v>
      </c>
      <c r="AA97">
        <v>8</v>
      </c>
      <c r="AB97">
        <v>3</v>
      </c>
      <c r="AC97">
        <v>0</v>
      </c>
      <c r="AD97">
        <v>9</v>
      </c>
      <c r="AE97">
        <v>0</v>
      </c>
      <c r="AF97">
        <v>0</v>
      </c>
      <c r="AG97">
        <v>2</v>
      </c>
      <c r="AH97">
        <v>0</v>
      </c>
      <c r="AI97" t="s">
        <v>244</v>
      </c>
      <c r="AJ97">
        <v>35.809013999999998</v>
      </c>
      <c r="AK97" t="s">
        <v>245</v>
      </c>
      <c r="AL97">
        <v>-90.699798999999999</v>
      </c>
      <c r="AM97">
        <v>25</v>
      </c>
      <c r="AN97">
        <v>1700</v>
      </c>
      <c r="AO97" t="s">
        <v>118</v>
      </c>
      <c r="AP97">
        <v>-87</v>
      </c>
      <c r="AQ97">
        <v>-47</v>
      </c>
      <c r="AR97">
        <v>640</v>
      </c>
      <c r="AZ97">
        <v>1200</v>
      </c>
      <c r="BA97">
        <v>1</v>
      </c>
      <c r="BB97" t="str">
        <f t="shared" si="5"/>
        <v xml:space="preserve">N325GC  </v>
      </c>
      <c r="BC97">
        <v>1</v>
      </c>
      <c r="BH97">
        <v>1750</v>
      </c>
      <c r="BI97">
        <v>1</v>
      </c>
      <c r="BJ97">
        <v>1</v>
      </c>
      <c r="BK97">
        <v>0</v>
      </c>
      <c r="BL97">
        <v>0</v>
      </c>
      <c r="BO97">
        <v>0</v>
      </c>
      <c r="BP97">
        <v>0</v>
      </c>
      <c r="BW97" t="str">
        <f>"15:25:09.818"</f>
        <v>15:25:09.818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2</v>
      </c>
      <c r="CP97" t="s">
        <v>119</v>
      </c>
      <c r="CQ97">
        <v>511</v>
      </c>
      <c r="CR97">
        <v>0</v>
      </c>
      <c r="CW97">
        <v>6948606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"01/04/2021 15:25:08.572"</f>
        <v>01/04/2021 15:25:08.572</v>
      </c>
      <c r="C98" t="str">
        <f t="shared" si="4"/>
        <v>FFDDD3C0</v>
      </c>
      <c r="D98" t="s">
        <v>178</v>
      </c>
      <c r="E98">
        <v>9</v>
      </c>
      <c r="F98">
        <v>1009</v>
      </c>
      <c r="G98" t="s">
        <v>114</v>
      </c>
      <c r="J98" t="s">
        <v>179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>"15:25:10.000"</f>
        <v>15:25:10.000</v>
      </c>
      <c r="T98" t="str">
        <f>"15:25:10.000"</f>
        <v>15:25:10.000</v>
      </c>
      <c r="U98" t="str">
        <f t="shared" si="3"/>
        <v>A3817C</v>
      </c>
      <c r="V98">
        <v>0</v>
      </c>
      <c r="W98">
        <v>0</v>
      </c>
      <c r="X98">
        <v>1</v>
      </c>
      <c r="Z98">
        <v>1</v>
      </c>
      <c r="AA98">
        <v>8</v>
      </c>
      <c r="AB98">
        <v>3</v>
      </c>
      <c r="AC98">
        <v>0</v>
      </c>
      <c r="AD98">
        <v>9</v>
      </c>
      <c r="AE98">
        <v>0</v>
      </c>
      <c r="AF98">
        <v>0</v>
      </c>
      <c r="AG98">
        <v>2</v>
      </c>
      <c r="AH98">
        <v>0</v>
      </c>
      <c r="AI98" t="s">
        <v>246</v>
      </c>
      <c r="AJ98">
        <v>35.808799</v>
      </c>
      <c r="AK98" t="s">
        <v>247</v>
      </c>
      <c r="AL98">
        <v>-90.700271000000001</v>
      </c>
      <c r="AM98">
        <v>25</v>
      </c>
      <c r="AN98">
        <v>1700</v>
      </c>
      <c r="AO98" t="s">
        <v>118</v>
      </c>
      <c r="AP98">
        <v>-89</v>
      </c>
      <c r="AQ98">
        <v>-47</v>
      </c>
      <c r="AR98">
        <v>576</v>
      </c>
      <c r="AZ98">
        <v>1200</v>
      </c>
      <c r="BA98">
        <v>1</v>
      </c>
      <c r="BB98" t="str">
        <f t="shared" si="5"/>
        <v xml:space="preserve">N325GC  </v>
      </c>
      <c r="BC98">
        <v>1</v>
      </c>
      <c r="BH98">
        <v>1775</v>
      </c>
      <c r="BI98">
        <v>1</v>
      </c>
      <c r="BJ98">
        <v>1</v>
      </c>
      <c r="BK98">
        <v>0</v>
      </c>
      <c r="BL98">
        <v>0</v>
      </c>
      <c r="BO98">
        <v>0</v>
      </c>
      <c r="BP98">
        <v>0</v>
      </c>
      <c r="BW98" t="str">
        <f>"15:25:10.652"</f>
        <v>15:25:10.652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2</v>
      </c>
      <c r="CP98" t="s">
        <v>119</v>
      </c>
      <c r="CQ98">
        <v>511</v>
      </c>
      <c r="CR98">
        <v>0</v>
      </c>
      <c r="CW98">
        <v>6948746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"01/04/2021 15:25:08.572"</f>
        <v>01/04/2021 15:25:08.572</v>
      </c>
      <c r="C99" t="str">
        <f t="shared" si="4"/>
        <v>FFDDD3C0</v>
      </c>
      <c r="D99" t="s">
        <v>113</v>
      </c>
      <c r="E99">
        <v>5</v>
      </c>
      <c r="H99">
        <v>169</v>
      </c>
      <c r="I99" t="s">
        <v>114</v>
      </c>
      <c r="J99" t="s">
        <v>115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>"15:25:10.000"</f>
        <v>15:25:10.000</v>
      </c>
      <c r="T99" t="str">
        <f>"15:25:10.000"</f>
        <v>15:25:10.000</v>
      </c>
      <c r="U99" t="str">
        <f t="shared" si="3"/>
        <v>A3817C</v>
      </c>
      <c r="V99">
        <v>0</v>
      </c>
      <c r="W99">
        <v>0</v>
      </c>
      <c r="X99">
        <v>1</v>
      </c>
      <c r="Z99">
        <v>1</v>
      </c>
      <c r="AA99">
        <v>8</v>
      </c>
      <c r="AB99">
        <v>3</v>
      </c>
      <c r="AC99">
        <v>0</v>
      </c>
      <c r="AD99">
        <v>9</v>
      </c>
      <c r="AE99">
        <v>0</v>
      </c>
      <c r="AF99">
        <v>0</v>
      </c>
      <c r="AG99">
        <v>2</v>
      </c>
      <c r="AH99">
        <v>0</v>
      </c>
      <c r="AI99" t="s">
        <v>246</v>
      </c>
      <c r="AJ99">
        <v>35.808799</v>
      </c>
      <c r="AK99" t="s">
        <v>247</v>
      </c>
      <c r="AL99">
        <v>-90.700271000000001</v>
      </c>
      <c r="AM99">
        <v>25</v>
      </c>
      <c r="AN99">
        <v>1700</v>
      </c>
      <c r="AO99" t="s">
        <v>118</v>
      </c>
      <c r="AP99">
        <v>-89</v>
      </c>
      <c r="AQ99">
        <v>-47</v>
      </c>
      <c r="AR99">
        <v>576</v>
      </c>
      <c r="AZ99">
        <v>1200</v>
      </c>
      <c r="BA99">
        <v>1</v>
      </c>
      <c r="BB99" t="str">
        <f t="shared" si="5"/>
        <v xml:space="preserve">N325GC  </v>
      </c>
      <c r="BC99">
        <v>1</v>
      </c>
      <c r="BH99">
        <v>1775</v>
      </c>
      <c r="BI99">
        <v>1</v>
      </c>
      <c r="BJ99">
        <v>1</v>
      </c>
      <c r="BK99">
        <v>0</v>
      </c>
      <c r="BL99">
        <v>0</v>
      </c>
      <c r="BO99">
        <v>0</v>
      </c>
      <c r="BP99">
        <v>0</v>
      </c>
      <c r="BW99" t="str">
        <f>"15:25:10.652"</f>
        <v>15:25:10.652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2</v>
      </c>
      <c r="CP99" t="s">
        <v>119</v>
      </c>
      <c r="CQ99">
        <v>511</v>
      </c>
      <c r="CR99">
        <v>0</v>
      </c>
      <c r="CW99">
        <v>6948746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"01/04/2021 15:25:09.582"</f>
        <v>01/04/2021 15:25:09.582</v>
      </c>
      <c r="C100" t="str">
        <f t="shared" si="4"/>
        <v>FFDDD3C0</v>
      </c>
      <c r="D100" t="s">
        <v>178</v>
      </c>
      <c r="E100">
        <v>9</v>
      </c>
      <c r="F100">
        <v>1009</v>
      </c>
      <c r="G100" t="s">
        <v>114</v>
      </c>
      <c r="J100" t="s">
        <v>179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>"15:25:11.000"</f>
        <v>15:25:11.000</v>
      </c>
      <c r="T100" t="str">
        <f>"15:25:11.000"</f>
        <v>15:25:11.000</v>
      </c>
      <c r="U100" t="str">
        <f t="shared" si="3"/>
        <v>A3817C</v>
      </c>
      <c r="V100">
        <v>0</v>
      </c>
      <c r="W100">
        <v>0</v>
      </c>
      <c r="X100">
        <v>1</v>
      </c>
      <c r="Z100">
        <v>1</v>
      </c>
      <c r="AA100">
        <v>8</v>
      </c>
      <c r="AB100">
        <v>3</v>
      </c>
      <c r="AC100">
        <v>0</v>
      </c>
      <c r="AD100">
        <v>9</v>
      </c>
      <c r="AE100">
        <v>0</v>
      </c>
      <c r="AF100">
        <v>0</v>
      </c>
      <c r="AG100">
        <v>2</v>
      </c>
      <c r="AH100">
        <v>0</v>
      </c>
      <c r="AI100" t="s">
        <v>248</v>
      </c>
      <c r="AJ100">
        <v>35.808585000000001</v>
      </c>
      <c r="AK100" t="s">
        <v>249</v>
      </c>
      <c r="AL100">
        <v>-90.700785999999994</v>
      </c>
      <c r="AM100">
        <v>25</v>
      </c>
      <c r="AN100">
        <v>1700</v>
      </c>
      <c r="AO100" t="s">
        <v>118</v>
      </c>
      <c r="AP100">
        <v>-89</v>
      </c>
      <c r="AQ100">
        <v>-47</v>
      </c>
      <c r="AR100">
        <v>640</v>
      </c>
      <c r="AZ100">
        <v>1200</v>
      </c>
      <c r="BA100">
        <v>1</v>
      </c>
      <c r="BB100" t="str">
        <f t="shared" si="5"/>
        <v xml:space="preserve">N325GC  </v>
      </c>
      <c r="BC100">
        <v>1</v>
      </c>
      <c r="BH100">
        <v>1775</v>
      </c>
      <c r="BI100">
        <v>1</v>
      </c>
      <c r="BJ100">
        <v>1</v>
      </c>
      <c r="BK100">
        <v>0</v>
      </c>
      <c r="BL100">
        <v>0</v>
      </c>
      <c r="BO100">
        <v>0</v>
      </c>
      <c r="BP100">
        <v>0</v>
      </c>
      <c r="BW100" t="str">
        <f>"15:25:11.680"</f>
        <v>15:25:11.680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2</v>
      </c>
      <c r="CP100" t="s">
        <v>119</v>
      </c>
      <c r="CQ100">
        <v>511</v>
      </c>
      <c r="CR100">
        <v>0</v>
      </c>
      <c r="CW100">
        <v>6948932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"01/04/2021 15:25:09.582"</f>
        <v>01/04/2021 15:25:09.582</v>
      </c>
      <c r="C101" t="str">
        <f t="shared" si="4"/>
        <v>FFDDD3C0</v>
      </c>
      <c r="D101" t="s">
        <v>113</v>
      </c>
      <c r="E101">
        <v>5</v>
      </c>
      <c r="H101">
        <v>169</v>
      </c>
      <c r="I101" t="s">
        <v>114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>"15:25:11.000"</f>
        <v>15:25:11.000</v>
      </c>
      <c r="T101" t="str">
        <f>"15:25:11.000"</f>
        <v>15:25:11.000</v>
      </c>
      <c r="U101" t="str">
        <f t="shared" si="3"/>
        <v>A3817C</v>
      </c>
      <c r="V101">
        <v>0</v>
      </c>
      <c r="W101">
        <v>0</v>
      </c>
      <c r="X101">
        <v>1</v>
      </c>
      <c r="Z101">
        <v>1</v>
      </c>
      <c r="AA101">
        <v>8</v>
      </c>
      <c r="AB101">
        <v>3</v>
      </c>
      <c r="AC101">
        <v>0</v>
      </c>
      <c r="AD101">
        <v>9</v>
      </c>
      <c r="AE101">
        <v>0</v>
      </c>
      <c r="AF101">
        <v>0</v>
      </c>
      <c r="AG101">
        <v>2</v>
      </c>
      <c r="AH101">
        <v>0</v>
      </c>
      <c r="AI101" t="s">
        <v>248</v>
      </c>
      <c r="AJ101">
        <v>35.808585000000001</v>
      </c>
      <c r="AK101" t="s">
        <v>249</v>
      </c>
      <c r="AL101">
        <v>-90.700785999999994</v>
      </c>
      <c r="AM101">
        <v>25</v>
      </c>
      <c r="AN101">
        <v>1700</v>
      </c>
      <c r="AO101" t="s">
        <v>118</v>
      </c>
      <c r="AP101">
        <v>-89</v>
      </c>
      <c r="AQ101">
        <v>-47</v>
      </c>
      <c r="AR101">
        <v>640</v>
      </c>
      <c r="AZ101">
        <v>1200</v>
      </c>
      <c r="BA101">
        <v>1</v>
      </c>
      <c r="BB101" t="str">
        <f t="shared" si="5"/>
        <v xml:space="preserve">N325GC  </v>
      </c>
      <c r="BC101">
        <v>1</v>
      </c>
      <c r="BH101">
        <v>1775</v>
      </c>
      <c r="BI101">
        <v>1</v>
      </c>
      <c r="BJ101">
        <v>1</v>
      </c>
      <c r="BK101">
        <v>0</v>
      </c>
      <c r="BL101">
        <v>0</v>
      </c>
      <c r="BO101">
        <v>0</v>
      </c>
      <c r="BP101">
        <v>0</v>
      </c>
      <c r="BW101" t="str">
        <f>"15:25:11.680"</f>
        <v>15:25:11.680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2</v>
      </c>
      <c r="CP101" t="s">
        <v>119</v>
      </c>
      <c r="CQ101">
        <v>511</v>
      </c>
      <c r="CR101">
        <v>0</v>
      </c>
      <c r="CW101">
        <v>6948932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"01/04/2021 15:25:10.407"</f>
        <v>01/04/2021 15:25:10.407</v>
      </c>
      <c r="C102" t="str">
        <f t="shared" si="4"/>
        <v>FFDDD3C0</v>
      </c>
      <c r="D102" t="s">
        <v>113</v>
      </c>
      <c r="E102">
        <v>5</v>
      </c>
      <c r="H102">
        <v>169</v>
      </c>
      <c r="I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>"15:25:12.000"</f>
        <v>15:25:12.000</v>
      </c>
      <c r="T102" t="str">
        <f>"15:25:12.000"</f>
        <v>15:25:12.000</v>
      </c>
      <c r="U102" t="str">
        <f t="shared" si="3"/>
        <v>A3817C</v>
      </c>
      <c r="V102">
        <v>0</v>
      </c>
      <c r="W102">
        <v>0</v>
      </c>
      <c r="X102">
        <v>1</v>
      </c>
      <c r="Z102">
        <v>1</v>
      </c>
      <c r="AA102">
        <v>8</v>
      </c>
      <c r="AB102">
        <v>3</v>
      </c>
      <c r="AC102">
        <v>0</v>
      </c>
      <c r="AD102">
        <v>9</v>
      </c>
      <c r="AE102">
        <v>0</v>
      </c>
      <c r="AF102">
        <v>0</v>
      </c>
      <c r="AG102">
        <v>2</v>
      </c>
      <c r="AH102">
        <v>0</v>
      </c>
      <c r="AI102" t="s">
        <v>250</v>
      </c>
      <c r="AJ102">
        <v>35.808349</v>
      </c>
      <c r="AK102" t="s">
        <v>251</v>
      </c>
      <c r="AL102">
        <v>-90.701301000000001</v>
      </c>
      <c r="AM102">
        <v>25</v>
      </c>
      <c r="AN102">
        <v>1700</v>
      </c>
      <c r="AO102" t="s">
        <v>118</v>
      </c>
      <c r="AP102">
        <v>-90</v>
      </c>
      <c r="AQ102">
        <v>-48</v>
      </c>
      <c r="AR102">
        <v>704</v>
      </c>
      <c r="AZ102">
        <v>1200</v>
      </c>
      <c r="BA102">
        <v>1</v>
      </c>
      <c r="BB102" t="str">
        <f t="shared" si="5"/>
        <v xml:space="preserve">N325GC  </v>
      </c>
      <c r="BC102">
        <v>1</v>
      </c>
      <c r="BH102">
        <v>1800</v>
      </c>
      <c r="BI102">
        <v>1</v>
      </c>
      <c r="BJ102">
        <v>1</v>
      </c>
      <c r="BK102">
        <v>0</v>
      </c>
      <c r="BL102">
        <v>0</v>
      </c>
      <c r="BO102">
        <v>0</v>
      </c>
      <c r="BP102">
        <v>0</v>
      </c>
      <c r="BW102" t="str">
        <f>"15:25:12.509"</f>
        <v>15:25:12.509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2</v>
      </c>
      <c r="CP102" t="s">
        <v>119</v>
      </c>
      <c r="CQ102">
        <v>511</v>
      </c>
      <c r="CR102">
        <v>0</v>
      </c>
      <c r="CW102">
        <v>6949080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"01/04/2021 15:25:10.407"</f>
        <v>01/04/2021 15:25:10.407</v>
      </c>
      <c r="C103" t="str">
        <f t="shared" si="4"/>
        <v>FFDDD3C0</v>
      </c>
      <c r="D103" t="s">
        <v>178</v>
      </c>
      <c r="E103">
        <v>9</v>
      </c>
      <c r="F103">
        <v>1009</v>
      </c>
      <c r="G103" t="s">
        <v>114</v>
      </c>
      <c r="J103" t="s">
        <v>179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>"15:25:12.000"</f>
        <v>15:25:12.000</v>
      </c>
      <c r="T103" t="str">
        <f>"15:25:12.000"</f>
        <v>15:25:12.000</v>
      </c>
      <c r="U103" t="str">
        <f t="shared" si="3"/>
        <v>A3817C</v>
      </c>
      <c r="V103">
        <v>0</v>
      </c>
      <c r="W103">
        <v>0</v>
      </c>
      <c r="X103">
        <v>1</v>
      </c>
      <c r="Z103">
        <v>1</v>
      </c>
      <c r="AA103">
        <v>8</v>
      </c>
      <c r="AB103">
        <v>3</v>
      </c>
      <c r="AC103">
        <v>0</v>
      </c>
      <c r="AD103">
        <v>9</v>
      </c>
      <c r="AE103">
        <v>0</v>
      </c>
      <c r="AF103">
        <v>0</v>
      </c>
      <c r="AG103">
        <v>2</v>
      </c>
      <c r="AH103">
        <v>0</v>
      </c>
      <c r="AI103" t="s">
        <v>250</v>
      </c>
      <c r="AJ103">
        <v>35.808349</v>
      </c>
      <c r="AK103" t="s">
        <v>251</v>
      </c>
      <c r="AL103">
        <v>-90.701301000000001</v>
      </c>
      <c r="AM103">
        <v>25</v>
      </c>
      <c r="AN103">
        <v>1700</v>
      </c>
      <c r="AO103" t="s">
        <v>118</v>
      </c>
      <c r="AP103">
        <v>-90</v>
      </c>
      <c r="AQ103">
        <v>-48</v>
      </c>
      <c r="AR103">
        <v>704</v>
      </c>
      <c r="AZ103">
        <v>1200</v>
      </c>
      <c r="BA103">
        <v>1</v>
      </c>
      <c r="BB103" t="str">
        <f t="shared" si="5"/>
        <v xml:space="preserve">N325GC  </v>
      </c>
      <c r="BC103">
        <v>1</v>
      </c>
      <c r="BH103">
        <v>1800</v>
      </c>
      <c r="BI103">
        <v>1</v>
      </c>
      <c r="BJ103">
        <v>1</v>
      </c>
      <c r="BK103">
        <v>0</v>
      </c>
      <c r="BL103">
        <v>0</v>
      </c>
      <c r="BO103">
        <v>0</v>
      </c>
      <c r="BP103">
        <v>0</v>
      </c>
      <c r="BW103" t="str">
        <f>"15:25:12.509"</f>
        <v>15:25:12.509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2</v>
      </c>
      <c r="CP103" t="s">
        <v>119</v>
      </c>
      <c r="CQ103">
        <v>511</v>
      </c>
      <c r="CR103">
        <v>0</v>
      </c>
      <c r="CW103">
        <v>6949080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"01/04/2021 15:25:11.247"</f>
        <v>01/04/2021 15:25:11.247</v>
      </c>
      <c r="C104" t="str">
        <f t="shared" si="4"/>
        <v>FFDDD3C0</v>
      </c>
      <c r="D104" t="s">
        <v>178</v>
      </c>
      <c r="E104">
        <v>9</v>
      </c>
      <c r="F104">
        <v>1009</v>
      </c>
      <c r="G104" t="s">
        <v>114</v>
      </c>
      <c r="J104" t="s">
        <v>179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>"15:25:13.000"</f>
        <v>15:25:13.000</v>
      </c>
      <c r="T104" t="str">
        <f>"15:25:13.000"</f>
        <v>15:25:13.000</v>
      </c>
      <c r="U104" t="str">
        <f t="shared" si="3"/>
        <v>A3817C</v>
      </c>
      <c r="V104">
        <v>0</v>
      </c>
      <c r="W104">
        <v>0</v>
      </c>
      <c r="X104">
        <v>1</v>
      </c>
      <c r="Z104">
        <v>1</v>
      </c>
      <c r="AA104">
        <v>8</v>
      </c>
      <c r="AB104">
        <v>3</v>
      </c>
      <c r="AC104">
        <v>0</v>
      </c>
      <c r="AD104">
        <v>9</v>
      </c>
      <c r="AE104">
        <v>0</v>
      </c>
      <c r="AF104">
        <v>0</v>
      </c>
      <c r="AG104">
        <v>2</v>
      </c>
      <c r="AH104">
        <v>0</v>
      </c>
      <c r="AI104" t="s">
        <v>252</v>
      </c>
      <c r="AJ104">
        <v>35.808134000000003</v>
      </c>
      <c r="AK104" t="s">
        <v>253</v>
      </c>
      <c r="AL104">
        <v>-90.701795000000004</v>
      </c>
      <c r="AM104">
        <v>25</v>
      </c>
      <c r="AN104">
        <v>1800</v>
      </c>
      <c r="AO104" t="s">
        <v>118</v>
      </c>
      <c r="AP104">
        <v>-90</v>
      </c>
      <c r="AQ104">
        <v>-47</v>
      </c>
      <c r="AR104">
        <v>640</v>
      </c>
      <c r="AZ104">
        <v>1200</v>
      </c>
      <c r="BA104">
        <v>1</v>
      </c>
      <c r="BB104" t="str">
        <f t="shared" si="5"/>
        <v xml:space="preserve">N325GC  </v>
      </c>
      <c r="BC104">
        <v>1</v>
      </c>
      <c r="BH104">
        <v>1800</v>
      </c>
      <c r="BI104">
        <v>1</v>
      </c>
      <c r="BJ104">
        <v>1</v>
      </c>
      <c r="BK104">
        <v>0</v>
      </c>
      <c r="BL104">
        <v>0</v>
      </c>
      <c r="BO104">
        <v>0</v>
      </c>
      <c r="BP104">
        <v>0</v>
      </c>
      <c r="BW104" t="str">
        <f>"15:25:13.325"</f>
        <v>15:25:13.325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2</v>
      </c>
      <c r="CP104" t="s">
        <v>119</v>
      </c>
      <c r="CQ104">
        <v>511</v>
      </c>
      <c r="CR104">
        <v>0</v>
      </c>
      <c r="CW104">
        <v>6949220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"01/04/2021 15:25:11.247"</f>
        <v>01/04/2021 15:25:11.247</v>
      </c>
      <c r="C105" t="str">
        <f t="shared" si="4"/>
        <v>FFDDD3C0</v>
      </c>
      <c r="D105" t="s">
        <v>113</v>
      </c>
      <c r="E105">
        <v>5</v>
      </c>
      <c r="H105">
        <v>169</v>
      </c>
      <c r="I105" t="s">
        <v>114</v>
      </c>
      <c r="J105" t="s">
        <v>115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>"15:25:13.000"</f>
        <v>15:25:13.000</v>
      </c>
      <c r="T105" t="str">
        <f>"15:25:13.000"</f>
        <v>15:25:13.000</v>
      </c>
      <c r="U105" t="str">
        <f t="shared" si="3"/>
        <v>A3817C</v>
      </c>
      <c r="V105">
        <v>0</v>
      </c>
      <c r="W105">
        <v>0</v>
      </c>
      <c r="X105">
        <v>1</v>
      </c>
      <c r="Z105">
        <v>1</v>
      </c>
      <c r="AA105">
        <v>8</v>
      </c>
      <c r="AB105">
        <v>3</v>
      </c>
      <c r="AC105">
        <v>0</v>
      </c>
      <c r="AD105">
        <v>9</v>
      </c>
      <c r="AE105">
        <v>0</v>
      </c>
      <c r="AF105">
        <v>0</v>
      </c>
      <c r="AG105">
        <v>2</v>
      </c>
      <c r="AH105">
        <v>0</v>
      </c>
      <c r="AI105" t="s">
        <v>252</v>
      </c>
      <c r="AJ105">
        <v>35.808134000000003</v>
      </c>
      <c r="AK105" t="s">
        <v>253</v>
      </c>
      <c r="AL105">
        <v>-90.701795000000004</v>
      </c>
      <c r="AM105">
        <v>25</v>
      </c>
      <c r="AN105">
        <v>1800</v>
      </c>
      <c r="AO105" t="s">
        <v>118</v>
      </c>
      <c r="AP105">
        <v>-90</v>
      </c>
      <c r="AQ105">
        <v>-47</v>
      </c>
      <c r="AR105">
        <v>640</v>
      </c>
      <c r="AZ105">
        <v>1200</v>
      </c>
      <c r="BA105">
        <v>1</v>
      </c>
      <c r="BB105" t="str">
        <f t="shared" si="5"/>
        <v xml:space="preserve">N325GC  </v>
      </c>
      <c r="BC105">
        <v>1</v>
      </c>
      <c r="BH105">
        <v>1800</v>
      </c>
      <c r="BI105">
        <v>1</v>
      </c>
      <c r="BJ105">
        <v>1</v>
      </c>
      <c r="BK105">
        <v>0</v>
      </c>
      <c r="BL105">
        <v>0</v>
      </c>
      <c r="BO105">
        <v>0</v>
      </c>
      <c r="BP105">
        <v>0</v>
      </c>
      <c r="BW105" t="str">
        <f>"15:25:13.325"</f>
        <v>15:25:13.325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2</v>
      </c>
      <c r="CP105" t="s">
        <v>119</v>
      </c>
      <c r="CQ105">
        <v>511</v>
      </c>
      <c r="CR105">
        <v>0</v>
      </c>
      <c r="CW105">
        <v>6949220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"01/04/2021 15:25:12.881"</f>
        <v>01/04/2021 15:25:12.881</v>
      </c>
      <c r="C106" t="str">
        <f t="shared" si="4"/>
        <v>FFDDD3C0</v>
      </c>
      <c r="D106" t="s">
        <v>113</v>
      </c>
      <c r="E106">
        <v>5</v>
      </c>
      <c r="H106">
        <v>169</v>
      </c>
      <c r="I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>"15:25:14.000"</f>
        <v>15:25:14.000</v>
      </c>
      <c r="T106" t="str">
        <f>"15:25:14.000"</f>
        <v>15:25:14.000</v>
      </c>
      <c r="U106" t="str">
        <f t="shared" si="3"/>
        <v>A3817C</v>
      </c>
      <c r="V106">
        <v>0</v>
      </c>
      <c r="W106">
        <v>0</v>
      </c>
      <c r="X106">
        <v>1</v>
      </c>
      <c r="Z106">
        <v>1</v>
      </c>
      <c r="AA106">
        <v>8</v>
      </c>
      <c r="AB106">
        <v>3</v>
      </c>
      <c r="AC106">
        <v>0</v>
      </c>
      <c r="AD106">
        <v>9</v>
      </c>
      <c r="AE106">
        <v>0</v>
      </c>
      <c r="AF106">
        <v>0</v>
      </c>
      <c r="AG106">
        <v>2</v>
      </c>
      <c r="AH106">
        <v>0</v>
      </c>
      <c r="AI106" t="s">
        <v>254</v>
      </c>
      <c r="AJ106">
        <v>35.807898000000002</v>
      </c>
      <c r="AK106" t="s">
        <v>255</v>
      </c>
      <c r="AL106">
        <v>-90.702309999999997</v>
      </c>
      <c r="AM106">
        <v>25</v>
      </c>
      <c r="AN106">
        <v>1800</v>
      </c>
      <c r="AO106" t="s">
        <v>118</v>
      </c>
      <c r="AP106">
        <v>-91</v>
      </c>
      <c r="AQ106">
        <v>-48</v>
      </c>
      <c r="AR106">
        <v>576</v>
      </c>
      <c r="AZ106">
        <v>1200</v>
      </c>
      <c r="BA106">
        <v>1</v>
      </c>
      <c r="BB106" t="str">
        <f t="shared" si="5"/>
        <v xml:space="preserve">N325GC  </v>
      </c>
      <c r="BC106">
        <v>1</v>
      </c>
      <c r="BH106">
        <v>1800</v>
      </c>
      <c r="BI106">
        <v>1</v>
      </c>
      <c r="BJ106">
        <v>1</v>
      </c>
      <c r="BK106">
        <v>0</v>
      </c>
      <c r="BL106">
        <v>0</v>
      </c>
      <c r="BO106">
        <v>0</v>
      </c>
      <c r="BP106">
        <v>0</v>
      </c>
      <c r="BW106" t="str">
        <f>"15:25:14.949"</f>
        <v>15:25:14.949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1</v>
      </c>
      <c r="CP106" t="s">
        <v>119</v>
      </c>
      <c r="CQ106">
        <v>511</v>
      </c>
      <c r="CR106">
        <v>0</v>
      </c>
      <c r="CW106">
        <v>6949506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"01/04/2021 15:25:12.881"</f>
        <v>01/04/2021 15:25:12.881</v>
      </c>
      <c r="C107" t="str">
        <f t="shared" si="4"/>
        <v>FFDDD3C0</v>
      </c>
      <c r="D107" t="s">
        <v>178</v>
      </c>
      <c r="E107">
        <v>9</v>
      </c>
      <c r="F107">
        <v>1009</v>
      </c>
      <c r="G107" t="s">
        <v>114</v>
      </c>
      <c r="J107" t="s">
        <v>179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>"15:25:14.000"</f>
        <v>15:25:14.000</v>
      </c>
      <c r="T107" t="str">
        <f>"15:25:14.000"</f>
        <v>15:25:14.000</v>
      </c>
      <c r="U107" t="str">
        <f t="shared" si="3"/>
        <v>A3817C</v>
      </c>
      <c r="V107">
        <v>0</v>
      </c>
      <c r="W107">
        <v>0</v>
      </c>
      <c r="X107">
        <v>1</v>
      </c>
      <c r="Z107">
        <v>1</v>
      </c>
      <c r="AA107">
        <v>8</v>
      </c>
      <c r="AB107">
        <v>3</v>
      </c>
      <c r="AC107">
        <v>0</v>
      </c>
      <c r="AD107">
        <v>9</v>
      </c>
      <c r="AE107">
        <v>0</v>
      </c>
      <c r="AF107">
        <v>0</v>
      </c>
      <c r="AG107">
        <v>2</v>
      </c>
      <c r="AH107">
        <v>0</v>
      </c>
      <c r="AI107" t="s">
        <v>254</v>
      </c>
      <c r="AJ107">
        <v>35.807898000000002</v>
      </c>
      <c r="AK107" t="s">
        <v>255</v>
      </c>
      <c r="AL107">
        <v>-90.702309999999997</v>
      </c>
      <c r="AM107">
        <v>25</v>
      </c>
      <c r="AN107">
        <v>1800</v>
      </c>
      <c r="AO107" t="s">
        <v>118</v>
      </c>
      <c r="AP107">
        <v>-91</v>
      </c>
      <c r="AQ107">
        <v>-48</v>
      </c>
      <c r="AR107">
        <v>576</v>
      </c>
      <c r="AZ107">
        <v>1200</v>
      </c>
      <c r="BA107">
        <v>1</v>
      </c>
      <c r="BB107" t="str">
        <f t="shared" si="5"/>
        <v xml:space="preserve">N325GC  </v>
      </c>
      <c r="BC107">
        <v>1</v>
      </c>
      <c r="BH107">
        <v>1800</v>
      </c>
      <c r="BI107">
        <v>1</v>
      </c>
      <c r="BJ107">
        <v>1</v>
      </c>
      <c r="BK107">
        <v>0</v>
      </c>
      <c r="BL107">
        <v>0</v>
      </c>
      <c r="BO107">
        <v>0</v>
      </c>
      <c r="BP107">
        <v>0</v>
      </c>
      <c r="BW107" t="str">
        <f>"15:25:14.949"</f>
        <v>15:25:14.949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1</v>
      </c>
      <c r="CP107" t="s">
        <v>119</v>
      </c>
      <c r="CQ107">
        <v>511</v>
      </c>
      <c r="CR107">
        <v>0</v>
      </c>
      <c r="CW107">
        <v>6949506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"01/04/2021 15:25:13.462"</f>
        <v>01/04/2021 15:25:13.462</v>
      </c>
      <c r="C108" t="str">
        <f t="shared" si="4"/>
        <v>FFDDD3C0</v>
      </c>
      <c r="D108" t="s">
        <v>178</v>
      </c>
      <c r="E108">
        <v>9</v>
      </c>
      <c r="F108">
        <v>1009</v>
      </c>
      <c r="G108" t="s">
        <v>114</v>
      </c>
      <c r="J108" t="s">
        <v>179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>"15:25:15.000"</f>
        <v>15:25:15.000</v>
      </c>
      <c r="T108" t="str">
        <f>"15:25:15.000"</f>
        <v>15:25:15.000</v>
      </c>
      <c r="U108" t="str">
        <f t="shared" si="3"/>
        <v>A3817C</v>
      </c>
      <c r="V108">
        <v>0</v>
      </c>
      <c r="W108">
        <v>0</v>
      </c>
      <c r="X108">
        <v>1</v>
      </c>
      <c r="Z108">
        <v>1</v>
      </c>
      <c r="AA108">
        <v>8</v>
      </c>
      <c r="AB108">
        <v>3</v>
      </c>
      <c r="AC108">
        <v>0</v>
      </c>
      <c r="AD108">
        <v>9</v>
      </c>
      <c r="AE108">
        <v>0</v>
      </c>
      <c r="AF108">
        <v>0</v>
      </c>
      <c r="AG108">
        <v>2</v>
      </c>
      <c r="AH108">
        <v>0</v>
      </c>
      <c r="AI108" t="s">
        <v>256</v>
      </c>
      <c r="AJ108">
        <v>35.807682999999997</v>
      </c>
      <c r="AK108" t="s">
        <v>257</v>
      </c>
      <c r="AL108">
        <v>-90.702825000000004</v>
      </c>
      <c r="AM108">
        <v>25</v>
      </c>
      <c r="AN108">
        <v>1700</v>
      </c>
      <c r="AO108" t="s">
        <v>118</v>
      </c>
      <c r="AP108">
        <v>-92</v>
      </c>
      <c r="AQ108">
        <v>-48</v>
      </c>
      <c r="AR108">
        <v>576</v>
      </c>
      <c r="AZ108">
        <v>1200</v>
      </c>
      <c r="BA108">
        <v>1</v>
      </c>
      <c r="BB108" t="str">
        <f t="shared" si="5"/>
        <v xml:space="preserve">N325GC  </v>
      </c>
      <c r="BC108">
        <v>1</v>
      </c>
      <c r="BH108">
        <v>1825</v>
      </c>
      <c r="BI108">
        <v>1</v>
      </c>
      <c r="BJ108">
        <v>1</v>
      </c>
      <c r="BK108">
        <v>0</v>
      </c>
      <c r="BL108">
        <v>0</v>
      </c>
      <c r="BO108">
        <v>0</v>
      </c>
      <c r="BP108">
        <v>0</v>
      </c>
      <c r="BW108" t="str">
        <f>"15:25:15.552"</f>
        <v>15:25:15.552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1</v>
      </c>
      <c r="CP108" t="s">
        <v>119</v>
      </c>
      <c r="CQ108">
        <v>511</v>
      </c>
      <c r="CR108">
        <v>0</v>
      </c>
      <c r="CW108">
        <v>6949620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"01/04/2021 15:25:13.462"</f>
        <v>01/04/2021 15:25:13.462</v>
      </c>
      <c r="C109" t="str">
        <f t="shared" si="4"/>
        <v>FFDDD3C0</v>
      </c>
      <c r="D109" t="s">
        <v>113</v>
      </c>
      <c r="E109">
        <v>5</v>
      </c>
      <c r="H109">
        <v>169</v>
      </c>
      <c r="I109" t="s">
        <v>114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>"15:25:15.000"</f>
        <v>15:25:15.000</v>
      </c>
      <c r="T109" t="str">
        <f>"15:25:15.000"</f>
        <v>15:25:15.000</v>
      </c>
      <c r="U109" t="str">
        <f t="shared" si="3"/>
        <v>A3817C</v>
      </c>
      <c r="V109">
        <v>0</v>
      </c>
      <c r="W109">
        <v>0</v>
      </c>
      <c r="X109">
        <v>1</v>
      </c>
      <c r="Z109">
        <v>1</v>
      </c>
      <c r="AA109">
        <v>8</v>
      </c>
      <c r="AB109">
        <v>3</v>
      </c>
      <c r="AC109">
        <v>0</v>
      </c>
      <c r="AD109">
        <v>9</v>
      </c>
      <c r="AE109">
        <v>0</v>
      </c>
      <c r="AF109">
        <v>0</v>
      </c>
      <c r="AG109">
        <v>2</v>
      </c>
      <c r="AH109">
        <v>0</v>
      </c>
      <c r="AI109" t="s">
        <v>256</v>
      </c>
      <c r="AJ109">
        <v>35.807682999999997</v>
      </c>
      <c r="AK109" t="s">
        <v>257</v>
      </c>
      <c r="AL109">
        <v>-90.702825000000004</v>
      </c>
      <c r="AM109">
        <v>25</v>
      </c>
      <c r="AN109">
        <v>1700</v>
      </c>
      <c r="AO109" t="s">
        <v>118</v>
      </c>
      <c r="AP109">
        <v>-92</v>
      </c>
      <c r="AQ109">
        <v>-48</v>
      </c>
      <c r="AR109">
        <v>576</v>
      </c>
      <c r="AZ109">
        <v>1200</v>
      </c>
      <c r="BA109">
        <v>1</v>
      </c>
      <c r="BB109" t="str">
        <f t="shared" si="5"/>
        <v xml:space="preserve">N325GC  </v>
      </c>
      <c r="BC109">
        <v>1</v>
      </c>
      <c r="BH109">
        <v>1825</v>
      </c>
      <c r="BI109">
        <v>1</v>
      </c>
      <c r="BJ109">
        <v>1</v>
      </c>
      <c r="BK109">
        <v>0</v>
      </c>
      <c r="BL109">
        <v>0</v>
      </c>
      <c r="BO109">
        <v>0</v>
      </c>
      <c r="BP109">
        <v>0</v>
      </c>
      <c r="BW109" t="str">
        <f>"15:25:15.552"</f>
        <v>15:25:15.552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1</v>
      </c>
      <c r="CP109" t="s">
        <v>119</v>
      </c>
      <c r="CQ109">
        <v>511</v>
      </c>
      <c r="CR109">
        <v>0</v>
      </c>
      <c r="CW109">
        <v>6949620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"01/04/2021 15:25:14.866"</f>
        <v>01/04/2021 15:25:14.866</v>
      </c>
      <c r="C110" t="str">
        <f t="shared" si="4"/>
        <v>FFDDD3C0</v>
      </c>
      <c r="D110" t="s">
        <v>178</v>
      </c>
      <c r="E110">
        <v>9</v>
      </c>
      <c r="F110">
        <v>1009</v>
      </c>
      <c r="G110" t="s">
        <v>114</v>
      </c>
      <c r="J110" t="s">
        <v>179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>"15:25:16.000"</f>
        <v>15:25:16.000</v>
      </c>
      <c r="T110" t="str">
        <f>"15:25:16.000"</f>
        <v>15:25:16.000</v>
      </c>
      <c r="U110" t="str">
        <f t="shared" si="3"/>
        <v>A3817C</v>
      </c>
      <c r="V110">
        <v>0</v>
      </c>
      <c r="W110">
        <v>0</v>
      </c>
      <c r="X110">
        <v>1</v>
      </c>
      <c r="Z110">
        <v>1</v>
      </c>
      <c r="AA110">
        <v>8</v>
      </c>
      <c r="AB110">
        <v>3</v>
      </c>
      <c r="AC110">
        <v>0</v>
      </c>
      <c r="AD110">
        <v>9</v>
      </c>
      <c r="AE110">
        <v>0</v>
      </c>
      <c r="AF110">
        <v>0</v>
      </c>
      <c r="AG110">
        <v>2</v>
      </c>
      <c r="AH110">
        <v>0</v>
      </c>
      <c r="AI110" t="s">
        <v>258</v>
      </c>
      <c r="AJ110">
        <v>35.807468999999998</v>
      </c>
      <c r="AK110" t="s">
        <v>259</v>
      </c>
      <c r="AL110">
        <v>-90.703361000000001</v>
      </c>
      <c r="AM110">
        <v>25</v>
      </c>
      <c r="AN110">
        <v>1700</v>
      </c>
      <c r="AO110" t="s">
        <v>118</v>
      </c>
      <c r="AP110">
        <v>-93</v>
      </c>
      <c r="AQ110">
        <v>-49</v>
      </c>
      <c r="AR110">
        <v>512</v>
      </c>
      <c r="AZ110">
        <v>1200</v>
      </c>
      <c r="BA110">
        <v>1</v>
      </c>
      <c r="BB110" t="str">
        <f t="shared" si="5"/>
        <v xml:space="preserve">N325GC  </v>
      </c>
      <c r="BC110">
        <v>1</v>
      </c>
      <c r="BH110">
        <v>1825</v>
      </c>
      <c r="BI110">
        <v>1</v>
      </c>
      <c r="BJ110">
        <v>1</v>
      </c>
      <c r="BK110">
        <v>0</v>
      </c>
      <c r="BL110">
        <v>0</v>
      </c>
      <c r="BO110">
        <v>0</v>
      </c>
      <c r="BP110">
        <v>0</v>
      </c>
      <c r="BW110" t="str">
        <f>"15:25:16.972"</f>
        <v>15:25:16.972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1</v>
      </c>
      <c r="CP110" t="s">
        <v>119</v>
      </c>
      <c r="CQ110">
        <v>511</v>
      </c>
      <c r="CR110">
        <v>0</v>
      </c>
      <c r="CW110">
        <v>6949869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"01/04/2021 15:25:14.866"</f>
        <v>01/04/2021 15:25:14.866</v>
      </c>
      <c r="C111" t="str">
        <f t="shared" si="4"/>
        <v>FFDDD3C0</v>
      </c>
      <c r="D111" t="s">
        <v>113</v>
      </c>
      <c r="E111">
        <v>5</v>
      </c>
      <c r="H111">
        <v>169</v>
      </c>
      <c r="I111" t="s">
        <v>114</v>
      </c>
      <c r="J111" t="s">
        <v>115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>"15:25:16.000"</f>
        <v>15:25:16.000</v>
      </c>
      <c r="T111" t="str">
        <f>"15:25:16.000"</f>
        <v>15:25:16.000</v>
      </c>
      <c r="U111" t="str">
        <f t="shared" si="3"/>
        <v>A3817C</v>
      </c>
      <c r="V111">
        <v>0</v>
      </c>
      <c r="W111">
        <v>0</v>
      </c>
      <c r="X111">
        <v>1</v>
      </c>
      <c r="Z111">
        <v>1</v>
      </c>
      <c r="AA111">
        <v>8</v>
      </c>
      <c r="AB111">
        <v>3</v>
      </c>
      <c r="AC111">
        <v>0</v>
      </c>
      <c r="AD111">
        <v>9</v>
      </c>
      <c r="AE111">
        <v>0</v>
      </c>
      <c r="AF111">
        <v>0</v>
      </c>
      <c r="AG111">
        <v>2</v>
      </c>
      <c r="AH111">
        <v>0</v>
      </c>
      <c r="AI111" t="s">
        <v>258</v>
      </c>
      <c r="AJ111">
        <v>35.807468999999998</v>
      </c>
      <c r="AK111" t="s">
        <v>259</v>
      </c>
      <c r="AL111">
        <v>-90.703361000000001</v>
      </c>
      <c r="AM111">
        <v>25</v>
      </c>
      <c r="AN111">
        <v>1700</v>
      </c>
      <c r="AO111" t="s">
        <v>118</v>
      </c>
      <c r="AP111">
        <v>-93</v>
      </c>
      <c r="AQ111">
        <v>-49</v>
      </c>
      <c r="AR111">
        <v>512</v>
      </c>
      <c r="AZ111">
        <v>1200</v>
      </c>
      <c r="BA111">
        <v>1</v>
      </c>
      <c r="BB111" t="str">
        <f t="shared" si="5"/>
        <v xml:space="preserve">N325GC  </v>
      </c>
      <c r="BC111">
        <v>1</v>
      </c>
      <c r="BH111">
        <v>1825</v>
      </c>
      <c r="BI111">
        <v>1</v>
      </c>
      <c r="BJ111">
        <v>1</v>
      </c>
      <c r="BK111">
        <v>0</v>
      </c>
      <c r="BL111">
        <v>0</v>
      </c>
      <c r="BO111">
        <v>0</v>
      </c>
      <c r="BP111">
        <v>0</v>
      </c>
      <c r="BW111" t="str">
        <f>"15:25:16.972"</f>
        <v>15:25:16.972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1</v>
      </c>
      <c r="CP111" t="s">
        <v>119</v>
      </c>
      <c r="CQ111">
        <v>511</v>
      </c>
      <c r="CR111">
        <v>0</v>
      </c>
      <c r="CW111">
        <v>6949869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"01/04/2021 15:25:15.523"</f>
        <v>01/04/2021 15:25:15.523</v>
      </c>
      <c r="C112" t="str">
        <f t="shared" si="4"/>
        <v>FFDDD3C0</v>
      </c>
      <c r="D112" t="s">
        <v>178</v>
      </c>
      <c r="E112">
        <v>9</v>
      </c>
      <c r="F112">
        <v>1009</v>
      </c>
      <c r="G112" t="s">
        <v>114</v>
      </c>
      <c r="J112" t="s">
        <v>179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>"15:25:17.000"</f>
        <v>15:25:17.000</v>
      </c>
      <c r="T112" t="str">
        <f>"15:25:17.000"</f>
        <v>15:25:17.000</v>
      </c>
      <c r="U112" t="str">
        <f t="shared" si="3"/>
        <v>A3817C</v>
      </c>
      <c r="V112">
        <v>0</v>
      </c>
      <c r="W112">
        <v>0</v>
      </c>
      <c r="X112">
        <v>1</v>
      </c>
      <c r="Z112">
        <v>1</v>
      </c>
      <c r="AA112">
        <v>8</v>
      </c>
      <c r="AB112">
        <v>3</v>
      </c>
      <c r="AC112">
        <v>0</v>
      </c>
      <c r="AD112">
        <v>9</v>
      </c>
      <c r="AE112">
        <v>0</v>
      </c>
      <c r="AF112">
        <v>0</v>
      </c>
      <c r="AG112">
        <v>2</v>
      </c>
      <c r="AH112">
        <v>0</v>
      </c>
      <c r="AI112" t="s">
        <v>260</v>
      </c>
      <c r="AJ112">
        <v>35.807232999999997</v>
      </c>
      <c r="AK112" t="s">
        <v>261</v>
      </c>
      <c r="AL112">
        <v>-90.703875999999994</v>
      </c>
      <c r="AM112">
        <v>25</v>
      </c>
      <c r="AN112">
        <v>1700</v>
      </c>
      <c r="AO112" t="s">
        <v>118</v>
      </c>
      <c r="AP112">
        <v>-93</v>
      </c>
      <c r="AQ112">
        <v>-48</v>
      </c>
      <c r="AR112">
        <v>512</v>
      </c>
      <c r="AZ112">
        <v>1200</v>
      </c>
      <c r="BA112">
        <v>1</v>
      </c>
      <c r="BB112" t="str">
        <f t="shared" si="5"/>
        <v xml:space="preserve">N325GC  </v>
      </c>
      <c r="BC112">
        <v>1</v>
      </c>
      <c r="BH112">
        <v>1850</v>
      </c>
      <c r="BI112">
        <v>1</v>
      </c>
      <c r="BJ112">
        <v>1</v>
      </c>
      <c r="BK112">
        <v>0</v>
      </c>
      <c r="BL112">
        <v>0</v>
      </c>
      <c r="BO112">
        <v>0</v>
      </c>
      <c r="BP112">
        <v>0</v>
      </c>
      <c r="BW112" t="str">
        <f>"15:25:17.587"</f>
        <v>15:25:17.587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1</v>
      </c>
      <c r="CP112" t="s">
        <v>119</v>
      </c>
      <c r="CQ112">
        <v>511</v>
      </c>
      <c r="CR112">
        <v>0</v>
      </c>
      <c r="CW112">
        <v>6949973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"01/04/2021 15:25:15.523"</f>
        <v>01/04/2021 15:25:15.523</v>
      </c>
      <c r="C113" t="str">
        <f t="shared" si="4"/>
        <v>FFDDD3C0</v>
      </c>
      <c r="D113" t="s">
        <v>113</v>
      </c>
      <c r="E113">
        <v>5</v>
      </c>
      <c r="H113">
        <v>169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>"15:25:17.000"</f>
        <v>15:25:17.000</v>
      </c>
      <c r="T113" t="str">
        <f>"15:25:17.000"</f>
        <v>15:25:17.000</v>
      </c>
      <c r="U113" t="str">
        <f t="shared" si="3"/>
        <v>A3817C</v>
      </c>
      <c r="V113">
        <v>0</v>
      </c>
      <c r="W113">
        <v>0</v>
      </c>
      <c r="X113">
        <v>1</v>
      </c>
      <c r="Z113">
        <v>1</v>
      </c>
      <c r="AA113">
        <v>8</v>
      </c>
      <c r="AB113">
        <v>3</v>
      </c>
      <c r="AC113">
        <v>0</v>
      </c>
      <c r="AD113">
        <v>9</v>
      </c>
      <c r="AE113">
        <v>0</v>
      </c>
      <c r="AF113">
        <v>0</v>
      </c>
      <c r="AG113">
        <v>2</v>
      </c>
      <c r="AH113">
        <v>0</v>
      </c>
      <c r="AI113" t="s">
        <v>260</v>
      </c>
      <c r="AJ113">
        <v>35.807232999999997</v>
      </c>
      <c r="AK113" t="s">
        <v>261</v>
      </c>
      <c r="AL113">
        <v>-90.703875999999994</v>
      </c>
      <c r="AM113">
        <v>25</v>
      </c>
      <c r="AN113">
        <v>1700</v>
      </c>
      <c r="AO113" t="s">
        <v>118</v>
      </c>
      <c r="AP113">
        <v>-93</v>
      </c>
      <c r="AQ113">
        <v>-48</v>
      </c>
      <c r="AR113">
        <v>512</v>
      </c>
      <c r="AZ113">
        <v>1200</v>
      </c>
      <c r="BA113">
        <v>1</v>
      </c>
      <c r="BB113" t="str">
        <f t="shared" si="5"/>
        <v xml:space="preserve">N325GC  </v>
      </c>
      <c r="BC113">
        <v>1</v>
      </c>
      <c r="BH113">
        <v>1850</v>
      </c>
      <c r="BI113">
        <v>1</v>
      </c>
      <c r="BJ113">
        <v>1</v>
      </c>
      <c r="BK113">
        <v>0</v>
      </c>
      <c r="BL113">
        <v>0</v>
      </c>
      <c r="BO113">
        <v>0</v>
      </c>
      <c r="BP113">
        <v>0</v>
      </c>
      <c r="BW113" t="str">
        <f>"15:25:17.587"</f>
        <v>15:25:17.587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1</v>
      </c>
      <c r="CP113" t="s">
        <v>119</v>
      </c>
      <c r="CQ113">
        <v>511</v>
      </c>
      <c r="CR113">
        <v>0</v>
      </c>
      <c r="CW113">
        <v>6949973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"01/04/2021 15:25:16.517"</f>
        <v>01/04/2021 15:25:16.517</v>
      </c>
      <c r="C114" t="str">
        <f t="shared" si="4"/>
        <v>FFDDD3C0</v>
      </c>
      <c r="D114" t="s">
        <v>113</v>
      </c>
      <c r="E114">
        <v>5</v>
      </c>
      <c r="H114">
        <v>169</v>
      </c>
      <c r="I114" t="s">
        <v>114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>"15:25:18.000"</f>
        <v>15:25:18.000</v>
      </c>
      <c r="T114" t="str">
        <f>"15:25:18.000"</f>
        <v>15:25:18.000</v>
      </c>
      <c r="U114" t="str">
        <f t="shared" si="3"/>
        <v>A3817C</v>
      </c>
      <c r="V114">
        <v>0</v>
      </c>
      <c r="W114">
        <v>0</v>
      </c>
      <c r="X114">
        <v>1</v>
      </c>
      <c r="Z114">
        <v>1</v>
      </c>
      <c r="AA114">
        <v>8</v>
      </c>
      <c r="AB114">
        <v>3</v>
      </c>
      <c r="AC114">
        <v>0</v>
      </c>
      <c r="AD114">
        <v>9</v>
      </c>
      <c r="AE114">
        <v>0</v>
      </c>
      <c r="AF114">
        <v>0</v>
      </c>
      <c r="AG114">
        <v>2</v>
      </c>
      <c r="AH114">
        <v>0</v>
      </c>
      <c r="AI114" t="s">
        <v>262</v>
      </c>
      <c r="AJ114">
        <v>35.806997000000003</v>
      </c>
      <c r="AK114" t="s">
        <v>263</v>
      </c>
      <c r="AL114">
        <v>-90.704434000000006</v>
      </c>
      <c r="AM114">
        <v>25</v>
      </c>
      <c r="AN114">
        <v>1800</v>
      </c>
      <c r="AO114" t="s">
        <v>118</v>
      </c>
      <c r="AP114">
        <v>-93</v>
      </c>
      <c r="AQ114">
        <v>-50</v>
      </c>
      <c r="AR114">
        <v>512</v>
      </c>
      <c r="AZ114">
        <v>1200</v>
      </c>
      <c r="BA114">
        <v>1</v>
      </c>
      <c r="BB114" t="str">
        <f t="shared" si="5"/>
        <v xml:space="preserve">N325GC  </v>
      </c>
      <c r="BC114">
        <v>1</v>
      </c>
      <c r="BH114">
        <v>1850</v>
      </c>
      <c r="BI114">
        <v>1</v>
      </c>
      <c r="BJ114">
        <v>1</v>
      </c>
      <c r="BK114">
        <v>0</v>
      </c>
      <c r="BL114">
        <v>0</v>
      </c>
      <c r="BO114">
        <v>0</v>
      </c>
      <c r="BP114">
        <v>0</v>
      </c>
      <c r="BW114" t="str">
        <f>"15:25:18.601"</f>
        <v>15:25:18.601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1</v>
      </c>
      <c r="CP114" t="s">
        <v>119</v>
      </c>
      <c r="CQ114">
        <v>511</v>
      </c>
      <c r="CR114">
        <v>0</v>
      </c>
      <c r="CW114">
        <v>6950143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"01/04/2021 15:25:16.517"</f>
        <v>01/04/2021 15:25:16.517</v>
      </c>
      <c r="C115" t="str">
        <f t="shared" si="4"/>
        <v>FFDDD3C0</v>
      </c>
      <c r="D115" t="s">
        <v>178</v>
      </c>
      <c r="E115">
        <v>9</v>
      </c>
      <c r="F115">
        <v>1009</v>
      </c>
      <c r="G115" t="s">
        <v>114</v>
      </c>
      <c r="J115" t="s">
        <v>179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>"15:25:18.000"</f>
        <v>15:25:18.000</v>
      </c>
      <c r="T115" t="str">
        <f>"15:25:18.000"</f>
        <v>15:25:18.000</v>
      </c>
      <c r="U115" t="str">
        <f t="shared" si="3"/>
        <v>A3817C</v>
      </c>
      <c r="V115">
        <v>0</v>
      </c>
      <c r="W115">
        <v>0</v>
      </c>
      <c r="X115">
        <v>1</v>
      </c>
      <c r="Z115">
        <v>1</v>
      </c>
      <c r="AA115">
        <v>8</v>
      </c>
      <c r="AB115">
        <v>3</v>
      </c>
      <c r="AC115">
        <v>0</v>
      </c>
      <c r="AD115">
        <v>9</v>
      </c>
      <c r="AE115">
        <v>0</v>
      </c>
      <c r="AF115">
        <v>0</v>
      </c>
      <c r="AG115">
        <v>2</v>
      </c>
      <c r="AH115">
        <v>0</v>
      </c>
      <c r="AI115" t="s">
        <v>262</v>
      </c>
      <c r="AJ115">
        <v>35.806997000000003</v>
      </c>
      <c r="AK115" t="s">
        <v>263</v>
      </c>
      <c r="AL115">
        <v>-90.704434000000006</v>
      </c>
      <c r="AM115">
        <v>25</v>
      </c>
      <c r="AN115">
        <v>1800</v>
      </c>
      <c r="AO115" t="s">
        <v>118</v>
      </c>
      <c r="AP115">
        <v>-93</v>
      </c>
      <c r="AQ115">
        <v>-50</v>
      </c>
      <c r="AR115">
        <v>512</v>
      </c>
      <c r="AZ115">
        <v>1200</v>
      </c>
      <c r="BA115">
        <v>1</v>
      </c>
      <c r="BB115" t="str">
        <f t="shared" si="5"/>
        <v xml:space="preserve">N325GC  </v>
      </c>
      <c r="BC115">
        <v>1</v>
      </c>
      <c r="BH115">
        <v>1850</v>
      </c>
      <c r="BI115">
        <v>1</v>
      </c>
      <c r="BJ115">
        <v>1</v>
      </c>
      <c r="BK115">
        <v>0</v>
      </c>
      <c r="BL115">
        <v>0</v>
      </c>
      <c r="BO115">
        <v>0</v>
      </c>
      <c r="BP115">
        <v>0</v>
      </c>
      <c r="BW115" t="str">
        <f>"15:25:18.601"</f>
        <v>15:25:18.601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1</v>
      </c>
      <c r="CP115" t="s">
        <v>119</v>
      </c>
      <c r="CQ115">
        <v>511</v>
      </c>
      <c r="CR115">
        <v>0</v>
      </c>
      <c r="CW115">
        <v>6950143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"01/04/2021 15:25:17.123"</f>
        <v>01/04/2021 15:25:17.123</v>
      </c>
      <c r="C116" t="str">
        <f t="shared" si="4"/>
        <v>FFDDD3C0</v>
      </c>
      <c r="D116" t="s">
        <v>113</v>
      </c>
      <c r="E116">
        <v>5</v>
      </c>
      <c r="H116">
        <v>169</v>
      </c>
      <c r="I116" t="s">
        <v>114</v>
      </c>
      <c r="J116" t="s">
        <v>115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>"15:25:19.000"</f>
        <v>15:25:19.000</v>
      </c>
      <c r="T116" t="str">
        <f>"15:25:19.000"</f>
        <v>15:25:19.000</v>
      </c>
      <c r="U116" t="str">
        <f t="shared" si="3"/>
        <v>A3817C</v>
      </c>
      <c r="V116">
        <v>0</v>
      </c>
      <c r="W116">
        <v>0</v>
      </c>
      <c r="X116">
        <v>1</v>
      </c>
      <c r="Z116">
        <v>1</v>
      </c>
      <c r="AA116">
        <v>8</v>
      </c>
      <c r="AB116">
        <v>3</v>
      </c>
      <c r="AC116">
        <v>0</v>
      </c>
      <c r="AD116">
        <v>9</v>
      </c>
      <c r="AE116">
        <v>0</v>
      </c>
      <c r="AF116">
        <v>0</v>
      </c>
      <c r="AG116">
        <v>2</v>
      </c>
      <c r="AH116">
        <v>0</v>
      </c>
      <c r="AI116" t="s">
        <v>264</v>
      </c>
      <c r="AJ116">
        <v>35.806761000000002</v>
      </c>
      <c r="AK116" t="s">
        <v>265</v>
      </c>
      <c r="AL116">
        <v>-90.704948999999999</v>
      </c>
      <c r="AM116">
        <v>25</v>
      </c>
      <c r="AN116">
        <v>1800</v>
      </c>
      <c r="AO116" t="s">
        <v>118</v>
      </c>
      <c r="AP116">
        <v>-92</v>
      </c>
      <c r="AQ116">
        <v>-50</v>
      </c>
      <c r="AR116">
        <v>576</v>
      </c>
      <c r="AZ116">
        <v>1200</v>
      </c>
      <c r="BA116">
        <v>1</v>
      </c>
      <c r="BB116" t="str">
        <f t="shared" si="5"/>
        <v xml:space="preserve">N325GC  </v>
      </c>
      <c r="BC116">
        <v>1</v>
      </c>
      <c r="BH116">
        <v>1850</v>
      </c>
      <c r="BI116">
        <v>1</v>
      </c>
      <c r="BJ116">
        <v>1</v>
      </c>
      <c r="BK116">
        <v>0</v>
      </c>
      <c r="BL116">
        <v>0</v>
      </c>
      <c r="BO116">
        <v>0</v>
      </c>
      <c r="BP116">
        <v>0</v>
      </c>
      <c r="BW116" t="str">
        <f>"15:25:19.203"</f>
        <v>15:25:19.203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1</v>
      </c>
      <c r="CP116" t="s">
        <v>119</v>
      </c>
      <c r="CQ116">
        <v>511</v>
      </c>
      <c r="CR116">
        <v>0</v>
      </c>
      <c r="CW116">
        <v>6950255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"01/04/2021 15:25:17.123"</f>
        <v>01/04/2021 15:25:17.123</v>
      </c>
      <c r="C117" t="str">
        <f t="shared" si="4"/>
        <v>FFDDD3C0</v>
      </c>
      <c r="D117" t="s">
        <v>178</v>
      </c>
      <c r="E117">
        <v>9</v>
      </c>
      <c r="F117">
        <v>1009</v>
      </c>
      <c r="G117" t="s">
        <v>114</v>
      </c>
      <c r="J117" t="s">
        <v>179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>"15:25:19.000"</f>
        <v>15:25:19.000</v>
      </c>
      <c r="T117" t="str">
        <f>"15:25:19.000"</f>
        <v>15:25:19.000</v>
      </c>
      <c r="U117" t="str">
        <f t="shared" si="3"/>
        <v>A3817C</v>
      </c>
      <c r="V117">
        <v>0</v>
      </c>
      <c r="W117">
        <v>0</v>
      </c>
      <c r="X117">
        <v>1</v>
      </c>
      <c r="Z117">
        <v>1</v>
      </c>
      <c r="AA117">
        <v>8</v>
      </c>
      <c r="AB117">
        <v>3</v>
      </c>
      <c r="AC117">
        <v>0</v>
      </c>
      <c r="AD117">
        <v>9</v>
      </c>
      <c r="AE117">
        <v>0</v>
      </c>
      <c r="AF117">
        <v>0</v>
      </c>
      <c r="AG117">
        <v>2</v>
      </c>
      <c r="AH117">
        <v>0</v>
      </c>
      <c r="AI117" t="s">
        <v>264</v>
      </c>
      <c r="AJ117">
        <v>35.806761000000002</v>
      </c>
      <c r="AK117" t="s">
        <v>265</v>
      </c>
      <c r="AL117">
        <v>-90.704948999999999</v>
      </c>
      <c r="AM117">
        <v>25</v>
      </c>
      <c r="AN117">
        <v>1800</v>
      </c>
      <c r="AO117" t="s">
        <v>118</v>
      </c>
      <c r="AP117">
        <v>-92</v>
      </c>
      <c r="AQ117">
        <v>-50</v>
      </c>
      <c r="AR117">
        <v>576</v>
      </c>
      <c r="AZ117">
        <v>1200</v>
      </c>
      <c r="BA117">
        <v>1</v>
      </c>
      <c r="BB117" t="str">
        <f t="shared" si="5"/>
        <v xml:space="preserve">N325GC  </v>
      </c>
      <c r="BC117">
        <v>1</v>
      </c>
      <c r="BH117">
        <v>1850</v>
      </c>
      <c r="BI117">
        <v>1</v>
      </c>
      <c r="BJ117">
        <v>1</v>
      </c>
      <c r="BK117">
        <v>0</v>
      </c>
      <c r="BL117">
        <v>0</v>
      </c>
      <c r="BO117">
        <v>0</v>
      </c>
      <c r="BP117">
        <v>0</v>
      </c>
      <c r="BW117" t="str">
        <f>"15:25:19.203"</f>
        <v>15:25:19.203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1</v>
      </c>
      <c r="CP117" t="s">
        <v>119</v>
      </c>
      <c r="CQ117">
        <v>511</v>
      </c>
      <c r="CR117">
        <v>0</v>
      </c>
      <c r="CW117">
        <v>6950255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"01/04/2021 15:25:18.542"</f>
        <v>01/04/2021 15:25:18.542</v>
      </c>
      <c r="C118" t="str">
        <f t="shared" si="4"/>
        <v>FFDDD3C0</v>
      </c>
      <c r="D118" t="s">
        <v>113</v>
      </c>
      <c r="E118">
        <v>5</v>
      </c>
      <c r="H118">
        <v>169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>"15:25:20.000"</f>
        <v>15:25:20.000</v>
      </c>
      <c r="T118" t="str">
        <f>"15:25:20.000"</f>
        <v>15:25:20.000</v>
      </c>
      <c r="U118" t="str">
        <f t="shared" si="3"/>
        <v>A3817C</v>
      </c>
      <c r="V118">
        <v>0</v>
      </c>
      <c r="W118">
        <v>0</v>
      </c>
      <c r="X118">
        <v>1</v>
      </c>
      <c r="Z118">
        <v>1</v>
      </c>
      <c r="AA118">
        <v>8</v>
      </c>
      <c r="AB118">
        <v>3</v>
      </c>
      <c r="AC118">
        <v>0</v>
      </c>
      <c r="AD118">
        <v>9</v>
      </c>
      <c r="AE118">
        <v>0</v>
      </c>
      <c r="AF118">
        <v>0</v>
      </c>
      <c r="AG118">
        <v>2</v>
      </c>
      <c r="AH118">
        <v>0</v>
      </c>
      <c r="AI118" t="s">
        <v>266</v>
      </c>
      <c r="AJ118">
        <v>35.806545999999997</v>
      </c>
      <c r="AK118" t="s">
        <v>267</v>
      </c>
      <c r="AL118">
        <v>-90.705484999999996</v>
      </c>
      <c r="AM118">
        <v>25</v>
      </c>
      <c r="AN118">
        <v>1800</v>
      </c>
      <c r="AO118" t="s">
        <v>118</v>
      </c>
      <c r="AP118">
        <v>-95</v>
      </c>
      <c r="AQ118">
        <v>-50</v>
      </c>
      <c r="AR118">
        <v>640</v>
      </c>
      <c r="AZ118">
        <v>1200</v>
      </c>
      <c r="BA118">
        <v>1</v>
      </c>
      <c r="BB118" t="str">
        <f t="shared" si="5"/>
        <v xml:space="preserve">N325GC  </v>
      </c>
      <c r="BC118">
        <v>1</v>
      </c>
      <c r="BH118">
        <v>1875</v>
      </c>
      <c r="BI118">
        <v>1</v>
      </c>
      <c r="BJ118">
        <v>1</v>
      </c>
      <c r="BK118">
        <v>0</v>
      </c>
      <c r="BL118">
        <v>0</v>
      </c>
      <c r="BO118">
        <v>0</v>
      </c>
      <c r="BP118">
        <v>0</v>
      </c>
      <c r="BW118" t="str">
        <f>"15:25:20.612"</f>
        <v>15:25:20.612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1</v>
      </c>
      <c r="CP118" t="s">
        <v>119</v>
      </c>
      <c r="CQ118">
        <v>511</v>
      </c>
      <c r="CR118">
        <v>0</v>
      </c>
      <c r="CW118">
        <v>6950511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"01/04/2021 15:25:18.542"</f>
        <v>01/04/2021 15:25:18.542</v>
      </c>
      <c r="C119" t="str">
        <f t="shared" si="4"/>
        <v>FFDDD3C0</v>
      </c>
      <c r="D119" t="s">
        <v>178</v>
      </c>
      <c r="E119">
        <v>9</v>
      </c>
      <c r="F119">
        <v>1009</v>
      </c>
      <c r="G119" t="s">
        <v>114</v>
      </c>
      <c r="J119" t="s">
        <v>179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>"15:25:20.000"</f>
        <v>15:25:20.000</v>
      </c>
      <c r="T119" t="str">
        <f>"15:25:20.000"</f>
        <v>15:25:20.000</v>
      </c>
      <c r="U119" t="str">
        <f t="shared" si="3"/>
        <v>A3817C</v>
      </c>
      <c r="V119">
        <v>0</v>
      </c>
      <c r="W119">
        <v>0</v>
      </c>
      <c r="X119">
        <v>1</v>
      </c>
      <c r="Z119">
        <v>1</v>
      </c>
      <c r="AA119">
        <v>8</v>
      </c>
      <c r="AB119">
        <v>3</v>
      </c>
      <c r="AC119">
        <v>0</v>
      </c>
      <c r="AD119">
        <v>9</v>
      </c>
      <c r="AE119">
        <v>0</v>
      </c>
      <c r="AF119">
        <v>0</v>
      </c>
      <c r="AG119">
        <v>2</v>
      </c>
      <c r="AH119">
        <v>0</v>
      </c>
      <c r="AI119" t="s">
        <v>266</v>
      </c>
      <c r="AJ119">
        <v>35.806545999999997</v>
      </c>
      <c r="AK119" t="s">
        <v>267</v>
      </c>
      <c r="AL119">
        <v>-90.705484999999996</v>
      </c>
      <c r="AM119">
        <v>25</v>
      </c>
      <c r="AN119">
        <v>1800</v>
      </c>
      <c r="AO119" t="s">
        <v>118</v>
      </c>
      <c r="AP119">
        <v>-95</v>
      </c>
      <c r="AQ119">
        <v>-50</v>
      </c>
      <c r="AR119">
        <v>640</v>
      </c>
      <c r="AZ119">
        <v>1200</v>
      </c>
      <c r="BA119">
        <v>1</v>
      </c>
      <c r="BB119" t="str">
        <f t="shared" si="5"/>
        <v xml:space="preserve">N325GC  </v>
      </c>
      <c r="BC119">
        <v>1</v>
      </c>
      <c r="BH119">
        <v>1875</v>
      </c>
      <c r="BI119">
        <v>1</v>
      </c>
      <c r="BJ119">
        <v>1</v>
      </c>
      <c r="BK119">
        <v>0</v>
      </c>
      <c r="BL119">
        <v>0</v>
      </c>
      <c r="BO119">
        <v>0</v>
      </c>
      <c r="BP119">
        <v>0</v>
      </c>
      <c r="BW119" t="str">
        <f>"15:25:20.612"</f>
        <v>15:25:20.612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1</v>
      </c>
      <c r="CP119" t="s">
        <v>119</v>
      </c>
      <c r="CQ119">
        <v>511</v>
      </c>
      <c r="CR119">
        <v>0</v>
      </c>
      <c r="CW119">
        <v>6950511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"01/04/2021 15:25:19.311"</f>
        <v>01/04/2021 15:25:19.311</v>
      </c>
      <c r="C120" t="str">
        <f t="shared" si="4"/>
        <v>FFDDD3C0</v>
      </c>
      <c r="D120" t="s">
        <v>178</v>
      </c>
      <c r="E120">
        <v>9</v>
      </c>
      <c r="F120">
        <v>1009</v>
      </c>
      <c r="G120" t="s">
        <v>114</v>
      </c>
      <c r="J120" t="s">
        <v>179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>"15:25:21.000"</f>
        <v>15:25:21.000</v>
      </c>
      <c r="T120" t="str">
        <f>"15:25:21.000"</f>
        <v>15:25:21.000</v>
      </c>
      <c r="U120" t="str">
        <f t="shared" si="3"/>
        <v>A3817C</v>
      </c>
      <c r="V120">
        <v>0</v>
      </c>
      <c r="W120">
        <v>0</v>
      </c>
      <c r="X120">
        <v>1</v>
      </c>
      <c r="Z120">
        <v>1</v>
      </c>
      <c r="AA120">
        <v>8</v>
      </c>
      <c r="AB120">
        <v>3</v>
      </c>
      <c r="AC120">
        <v>0</v>
      </c>
      <c r="AD120">
        <v>9</v>
      </c>
      <c r="AE120">
        <v>0</v>
      </c>
      <c r="AF120">
        <v>0</v>
      </c>
      <c r="AG120">
        <v>2</v>
      </c>
      <c r="AH120">
        <v>0</v>
      </c>
      <c r="AI120" t="s">
        <v>268</v>
      </c>
      <c r="AJ120">
        <v>35.806331999999998</v>
      </c>
      <c r="AK120" t="s">
        <v>269</v>
      </c>
      <c r="AL120">
        <v>-90.706022000000004</v>
      </c>
      <c r="AM120">
        <v>25</v>
      </c>
      <c r="AN120">
        <v>1800</v>
      </c>
      <c r="AO120" t="s">
        <v>118</v>
      </c>
      <c r="AP120">
        <v>-94</v>
      </c>
      <c r="AQ120">
        <v>-50</v>
      </c>
      <c r="AR120">
        <v>640</v>
      </c>
      <c r="AZ120">
        <v>1200</v>
      </c>
      <c r="BA120">
        <v>1</v>
      </c>
      <c r="BB120" t="str">
        <f t="shared" si="5"/>
        <v xml:space="preserve">N325GC  </v>
      </c>
      <c r="BC120">
        <v>1</v>
      </c>
      <c r="BH120">
        <v>1875</v>
      </c>
      <c r="BI120">
        <v>1</v>
      </c>
      <c r="BJ120">
        <v>1</v>
      </c>
      <c r="BK120">
        <v>0</v>
      </c>
      <c r="BL120">
        <v>0</v>
      </c>
      <c r="BO120">
        <v>0</v>
      </c>
      <c r="BP120">
        <v>0</v>
      </c>
      <c r="BW120" t="str">
        <f>"15:25:21.402"</f>
        <v>15:25:21.402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0</v>
      </c>
      <c r="CP120" t="s">
        <v>119</v>
      </c>
      <c r="CQ120">
        <v>511</v>
      </c>
      <c r="CR120">
        <v>0</v>
      </c>
      <c r="CW120">
        <v>6950647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"01/04/2021 15:25:19.311"</f>
        <v>01/04/2021 15:25:19.311</v>
      </c>
      <c r="C121" t="str">
        <f t="shared" si="4"/>
        <v>FFDDD3C0</v>
      </c>
      <c r="D121" t="s">
        <v>113</v>
      </c>
      <c r="E121">
        <v>5</v>
      </c>
      <c r="H121">
        <v>169</v>
      </c>
      <c r="I121" t="s">
        <v>114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>"15:25:21.000"</f>
        <v>15:25:21.000</v>
      </c>
      <c r="T121" t="str">
        <f>"15:25:21.000"</f>
        <v>15:25:21.000</v>
      </c>
      <c r="U121" t="str">
        <f t="shared" si="3"/>
        <v>A3817C</v>
      </c>
      <c r="V121">
        <v>0</v>
      </c>
      <c r="W121">
        <v>0</v>
      </c>
      <c r="X121">
        <v>1</v>
      </c>
      <c r="Z121">
        <v>1</v>
      </c>
      <c r="AA121">
        <v>8</v>
      </c>
      <c r="AB121">
        <v>3</v>
      </c>
      <c r="AC121">
        <v>0</v>
      </c>
      <c r="AD121">
        <v>9</v>
      </c>
      <c r="AE121">
        <v>0</v>
      </c>
      <c r="AF121">
        <v>0</v>
      </c>
      <c r="AG121">
        <v>2</v>
      </c>
      <c r="AH121">
        <v>0</v>
      </c>
      <c r="AI121" t="s">
        <v>268</v>
      </c>
      <c r="AJ121">
        <v>35.806331999999998</v>
      </c>
      <c r="AK121" t="s">
        <v>269</v>
      </c>
      <c r="AL121">
        <v>-90.706022000000004</v>
      </c>
      <c r="AM121">
        <v>25</v>
      </c>
      <c r="AN121">
        <v>1800</v>
      </c>
      <c r="AO121" t="s">
        <v>118</v>
      </c>
      <c r="AP121">
        <v>-94</v>
      </c>
      <c r="AQ121">
        <v>-50</v>
      </c>
      <c r="AR121">
        <v>640</v>
      </c>
      <c r="AZ121">
        <v>1200</v>
      </c>
      <c r="BA121">
        <v>1</v>
      </c>
      <c r="BB121" t="str">
        <f t="shared" si="5"/>
        <v xml:space="preserve">N325GC  </v>
      </c>
      <c r="BC121">
        <v>1</v>
      </c>
      <c r="BH121">
        <v>1875</v>
      </c>
      <c r="BI121">
        <v>1</v>
      </c>
      <c r="BJ121">
        <v>1</v>
      </c>
      <c r="BK121">
        <v>0</v>
      </c>
      <c r="BL121">
        <v>0</v>
      </c>
      <c r="BO121">
        <v>0</v>
      </c>
      <c r="BP121">
        <v>0</v>
      </c>
      <c r="BW121" t="str">
        <f>"15:25:21.402"</f>
        <v>15:25:21.402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0</v>
      </c>
      <c r="CP121" t="s">
        <v>119</v>
      </c>
      <c r="CQ121">
        <v>511</v>
      </c>
      <c r="CR121">
        <v>0</v>
      </c>
      <c r="CW121">
        <v>6950647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"01/04/2021 15:25:20.556"</f>
        <v>01/04/2021 15:25:20.556</v>
      </c>
      <c r="C122" t="str">
        <f t="shared" si="4"/>
        <v>FFDDD3C0</v>
      </c>
      <c r="D122" t="s">
        <v>113</v>
      </c>
      <c r="E122">
        <v>5</v>
      </c>
      <c r="H122">
        <v>169</v>
      </c>
      <c r="I122" t="s">
        <v>114</v>
      </c>
      <c r="J122" t="s">
        <v>115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>"15:25:22.000"</f>
        <v>15:25:22.000</v>
      </c>
      <c r="T122" t="str">
        <f>"15:25:22.000"</f>
        <v>15:25:22.000</v>
      </c>
      <c r="U122" t="str">
        <f t="shared" si="3"/>
        <v>A3817C</v>
      </c>
      <c r="V122">
        <v>0</v>
      </c>
      <c r="W122">
        <v>0</v>
      </c>
      <c r="X122">
        <v>1</v>
      </c>
      <c r="Z122">
        <v>1</v>
      </c>
      <c r="AA122">
        <v>8</v>
      </c>
      <c r="AB122">
        <v>3</v>
      </c>
      <c r="AC122">
        <v>0</v>
      </c>
      <c r="AD122">
        <v>9</v>
      </c>
      <c r="AE122">
        <v>0</v>
      </c>
      <c r="AF122">
        <v>0</v>
      </c>
      <c r="AG122">
        <v>2</v>
      </c>
      <c r="AH122">
        <v>0</v>
      </c>
      <c r="AI122" t="s">
        <v>270</v>
      </c>
      <c r="AJ122">
        <v>35.806095999999997</v>
      </c>
      <c r="AK122" t="s">
        <v>271</v>
      </c>
      <c r="AL122">
        <v>-90.706580000000002</v>
      </c>
      <c r="AM122">
        <v>25</v>
      </c>
      <c r="AN122">
        <v>1800</v>
      </c>
      <c r="AO122" t="s">
        <v>118</v>
      </c>
      <c r="AP122">
        <v>-95</v>
      </c>
      <c r="AQ122">
        <v>-52</v>
      </c>
      <c r="AR122">
        <v>640</v>
      </c>
      <c r="AZ122">
        <v>1200</v>
      </c>
      <c r="BA122">
        <v>1</v>
      </c>
      <c r="BB122" t="str">
        <f t="shared" si="5"/>
        <v xml:space="preserve">N325GC  </v>
      </c>
      <c r="BC122">
        <v>1</v>
      </c>
      <c r="BH122">
        <v>1875</v>
      </c>
      <c r="BI122">
        <v>1</v>
      </c>
      <c r="BJ122">
        <v>1</v>
      </c>
      <c r="BK122">
        <v>0</v>
      </c>
      <c r="BL122">
        <v>0</v>
      </c>
      <c r="BO122">
        <v>0</v>
      </c>
      <c r="BP122">
        <v>0</v>
      </c>
      <c r="BW122" t="str">
        <f>"15:25:22.605"</f>
        <v>15:25:22.605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0</v>
      </c>
      <c r="CP122" t="s">
        <v>119</v>
      </c>
      <c r="CQ122">
        <v>511</v>
      </c>
      <c r="CR122">
        <v>0</v>
      </c>
      <c r="CW122">
        <v>6950866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"01/04/2021 15:25:20.556"</f>
        <v>01/04/2021 15:25:20.556</v>
      </c>
      <c r="C123" t="str">
        <f t="shared" si="4"/>
        <v>FFDDD3C0</v>
      </c>
      <c r="D123" t="s">
        <v>178</v>
      </c>
      <c r="E123">
        <v>9</v>
      </c>
      <c r="F123">
        <v>1009</v>
      </c>
      <c r="G123" t="s">
        <v>114</v>
      </c>
      <c r="J123" t="s">
        <v>179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>"15:25:22.000"</f>
        <v>15:25:22.000</v>
      </c>
      <c r="T123" t="str">
        <f>"15:25:22.000"</f>
        <v>15:25:22.000</v>
      </c>
      <c r="U123" t="str">
        <f t="shared" si="3"/>
        <v>A3817C</v>
      </c>
      <c r="V123">
        <v>0</v>
      </c>
      <c r="W123">
        <v>0</v>
      </c>
      <c r="X123">
        <v>1</v>
      </c>
      <c r="Z123">
        <v>1</v>
      </c>
      <c r="AA123">
        <v>8</v>
      </c>
      <c r="AB123">
        <v>3</v>
      </c>
      <c r="AC123">
        <v>0</v>
      </c>
      <c r="AD123">
        <v>9</v>
      </c>
      <c r="AE123">
        <v>0</v>
      </c>
      <c r="AF123">
        <v>0</v>
      </c>
      <c r="AG123">
        <v>2</v>
      </c>
      <c r="AH123">
        <v>0</v>
      </c>
      <c r="AI123" t="s">
        <v>270</v>
      </c>
      <c r="AJ123">
        <v>35.806095999999997</v>
      </c>
      <c r="AK123" t="s">
        <v>271</v>
      </c>
      <c r="AL123">
        <v>-90.706580000000002</v>
      </c>
      <c r="AM123">
        <v>25</v>
      </c>
      <c r="AN123">
        <v>1800</v>
      </c>
      <c r="AO123" t="s">
        <v>118</v>
      </c>
      <c r="AP123">
        <v>-95</v>
      </c>
      <c r="AQ123">
        <v>-52</v>
      </c>
      <c r="AR123">
        <v>640</v>
      </c>
      <c r="AZ123">
        <v>1200</v>
      </c>
      <c r="BA123">
        <v>1</v>
      </c>
      <c r="BB123" t="str">
        <f t="shared" si="5"/>
        <v xml:space="preserve">N325GC  </v>
      </c>
      <c r="BC123">
        <v>1</v>
      </c>
      <c r="BH123">
        <v>1875</v>
      </c>
      <c r="BI123">
        <v>1</v>
      </c>
      <c r="BJ123">
        <v>1</v>
      </c>
      <c r="BK123">
        <v>0</v>
      </c>
      <c r="BL123">
        <v>0</v>
      </c>
      <c r="BO123">
        <v>0</v>
      </c>
      <c r="BP123">
        <v>0</v>
      </c>
      <c r="BW123" t="str">
        <f>"15:25:22.605"</f>
        <v>15:25:22.605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0</v>
      </c>
      <c r="CP123" t="s">
        <v>119</v>
      </c>
      <c r="CQ123">
        <v>511</v>
      </c>
      <c r="CR123">
        <v>0</v>
      </c>
      <c r="CW123">
        <v>6950866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"01/04/2021 15:25:21.514"</f>
        <v>01/04/2021 15:25:21.514</v>
      </c>
      <c r="C124" t="str">
        <f t="shared" si="4"/>
        <v>FFDDD3C0</v>
      </c>
      <c r="D124" t="s">
        <v>178</v>
      </c>
      <c r="E124">
        <v>9</v>
      </c>
      <c r="F124">
        <v>1009</v>
      </c>
      <c r="G124" t="s">
        <v>114</v>
      </c>
      <c r="J124" t="s">
        <v>179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>"15:25:23.000"</f>
        <v>15:25:23.000</v>
      </c>
      <c r="T124" t="str">
        <f>"15:25:23.000"</f>
        <v>15:25:23.000</v>
      </c>
      <c r="U124" t="str">
        <f t="shared" si="3"/>
        <v>A3817C</v>
      </c>
      <c r="V124">
        <v>0</v>
      </c>
      <c r="W124">
        <v>0</v>
      </c>
      <c r="X124">
        <v>1</v>
      </c>
      <c r="Z124">
        <v>1</v>
      </c>
      <c r="AA124">
        <v>8</v>
      </c>
      <c r="AB124">
        <v>3</v>
      </c>
      <c r="AC124">
        <v>0</v>
      </c>
      <c r="AD124">
        <v>9</v>
      </c>
      <c r="AE124">
        <v>0</v>
      </c>
      <c r="AF124">
        <v>0</v>
      </c>
      <c r="AG124">
        <v>2</v>
      </c>
      <c r="AH124">
        <v>0</v>
      </c>
      <c r="AI124" t="s">
        <v>272</v>
      </c>
      <c r="AJ124">
        <v>35.805860000000003</v>
      </c>
      <c r="AK124" t="s">
        <v>273</v>
      </c>
      <c r="AL124">
        <v>-90.707115999999999</v>
      </c>
      <c r="AM124">
        <v>25</v>
      </c>
      <c r="AN124">
        <v>1800</v>
      </c>
      <c r="AO124" t="s">
        <v>118</v>
      </c>
      <c r="AP124">
        <v>-94</v>
      </c>
      <c r="AQ124">
        <v>-52</v>
      </c>
      <c r="AR124">
        <v>576</v>
      </c>
      <c r="AZ124">
        <v>1200</v>
      </c>
      <c r="BA124">
        <v>1</v>
      </c>
      <c r="BB124" t="str">
        <f t="shared" si="5"/>
        <v xml:space="preserve">N325GC  </v>
      </c>
      <c r="BC124">
        <v>1</v>
      </c>
      <c r="BH124">
        <v>1900</v>
      </c>
      <c r="BI124">
        <v>1</v>
      </c>
      <c r="BJ124">
        <v>1</v>
      </c>
      <c r="BK124">
        <v>0</v>
      </c>
      <c r="BL124">
        <v>0</v>
      </c>
      <c r="BO124">
        <v>0</v>
      </c>
      <c r="BP124">
        <v>0</v>
      </c>
      <c r="BW124" t="str">
        <f>"15:25:23.583"</f>
        <v>15:25:23.583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0</v>
      </c>
      <c r="CP124" t="s">
        <v>119</v>
      </c>
      <c r="CQ124">
        <v>511</v>
      </c>
      <c r="CR124">
        <v>0</v>
      </c>
      <c r="CW124">
        <v>6951040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"01/04/2021 15:25:21.514"</f>
        <v>01/04/2021 15:25:21.514</v>
      </c>
      <c r="C125" t="str">
        <f t="shared" si="4"/>
        <v>FFDDD3C0</v>
      </c>
      <c r="D125" t="s">
        <v>113</v>
      </c>
      <c r="E125">
        <v>5</v>
      </c>
      <c r="H125">
        <v>169</v>
      </c>
      <c r="I125" t="s">
        <v>114</v>
      </c>
      <c r="J125" t="s">
        <v>115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>"15:25:23.000"</f>
        <v>15:25:23.000</v>
      </c>
      <c r="T125" t="str">
        <f>"15:25:23.000"</f>
        <v>15:25:23.000</v>
      </c>
      <c r="U125" t="str">
        <f t="shared" si="3"/>
        <v>A3817C</v>
      </c>
      <c r="V125">
        <v>0</v>
      </c>
      <c r="W125">
        <v>0</v>
      </c>
      <c r="X125">
        <v>1</v>
      </c>
      <c r="Z125">
        <v>1</v>
      </c>
      <c r="AA125">
        <v>8</v>
      </c>
      <c r="AB125">
        <v>3</v>
      </c>
      <c r="AC125">
        <v>0</v>
      </c>
      <c r="AD125">
        <v>9</v>
      </c>
      <c r="AE125">
        <v>0</v>
      </c>
      <c r="AF125">
        <v>0</v>
      </c>
      <c r="AG125">
        <v>2</v>
      </c>
      <c r="AH125">
        <v>0</v>
      </c>
      <c r="AI125" t="s">
        <v>272</v>
      </c>
      <c r="AJ125">
        <v>35.805860000000003</v>
      </c>
      <c r="AK125" t="s">
        <v>273</v>
      </c>
      <c r="AL125">
        <v>-90.707115999999999</v>
      </c>
      <c r="AM125">
        <v>25</v>
      </c>
      <c r="AN125">
        <v>1800</v>
      </c>
      <c r="AO125" t="s">
        <v>118</v>
      </c>
      <c r="AP125">
        <v>-94</v>
      </c>
      <c r="AQ125">
        <v>-52</v>
      </c>
      <c r="AR125">
        <v>576</v>
      </c>
      <c r="AZ125">
        <v>1200</v>
      </c>
      <c r="BA125">
        <v>1</v>
      </c>
      <c r="BB125" t="str">
        <f t="shared" si="5"/>
        <v xml:space="preserve">N325GC  </v>
      </c>
      <c r="BC125">
        <v>1</v>
      </c>
      <c r="BH125">
        <v>1900</v>
      </c>
      <c r="BI125">
        <v>1</v>
      </c>
      <c r="BJ125">
        <v>1</v>
      </c>
      <c r="BK125">
        <v>0</v>
      </c>
      <c r="BL125">
        <v>0</v>
      </c>
      <c r="BO125">
        <v>0</v>
      </c>
      <c r="BP125">
        <v>0</v>
      </c>
      <c r="BW125" t="str">
        <f>"15:25:23.583"</f>
        <v>15:25:23.583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0</v>
      </c>
      <c r="CP125" t="s">
        <v>119</v>
      </c>
      <c r="CQ125">
        <v>511</v>
      </c>
      <c r="CR125">
        <v>0</v>
      </c>
      <c r="CW125">
        <v>6951040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"01/04/2021 15:25:22.283"</f>
        <v>01/04/2021 15:25:22.283</v>
      </c>
      <c r="C126" t="str">
        <f t="shared" si="4"/>
        <v>FFDDD3C0</v>
      </c>
      <c r="D126" t="s">
        <v>113</v>
      </c>
      <c r="E126">
        <v>5</v>
      </c>
      <c r="H126">
        <v>169</v>
      </c>
      <c r="I126" t="s">
        <v>114</v>
      </c>
      <c r="J126" t="s">
        <v>115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>"15:25:24.000"</f>
        <v>15:25:24.000</v>
      </c>
      <c r="T126" t="str">
        <f>"15:25:24.000"</f>
        <v>15:25:24.000</v>
      </c>
      <c r="U126" t="str">
        <f t="shared" si="3"/>
        <v>A3817C</v>
      </c>
      <c r="V126">
        <v>0</v>
      </c>
      <c r="W126">
        <v>0</v>
      </c>
      <c r="X126">
        <v>1</v>
      </c>
      <c r="Z126">
        <v>1</v>
      </c>
      <c r="AA126">
        <v>8</v>
      </c>
      <c r="AB126">
        <v>3</v>
      </c>
      <c r="AC126">
        <v>0</v>
      </c>
      <c r="AD126">
        <v>9</v>
      </c>
      <c r="AE126">
        <v>0</v>
      </c>
      <c r="AF126">
        <v>0</v>
      </c>
      <c r="AG126">
        <v>2</v>
      </c>
      <c r="AH126">
        <v>0</v>
      </c>
      <c r="AI126" t="s">
        <v>274</v>
      </c>
      <c r="AJ126">
        <v>35.805624000000002</v>
      </c>
      <c r="AK126" t="s">
        <v>275</v>
      </c>
      <c r="AL126">
        <v>-90.707652999999993</v>
      </c>
      <c r="AM126">
        <v>25</v>
      </c>
      <c r="AN126">
        <v>1800</v>
      </c>
      <c r="AO126" t="s">
        <v>118</v>
      </c>
      <c r="AP126">
        <v>-94</v>
      </c>
      <c r="AQ126">
        <v>-52</v>
      </c>
      <c r="AR126">
        <v>576</v>
      </c>
      <c r="AZ126">
        <v>1200</v>
      </c>
      <c r="BA126">
        <v>1</v>
      </c>
      <c r="BB126" t="str">
        <f t="shared" si="5"/>
        <v xml:space="preserve">N325GC  </v>
      </c>
      <c r="BC126">
        <v>1</v>
      </c>
      <c r="BH126">
        <v>1900</v>
      </c>
      <c r="BI126">
        <v>1</v>
      </c>
      <c r="BJ126">
        <v>1</v>
      </c>
      <c r="BK126">
        <v>0</v>
      </c>
      <c r="BL126">
        <v>0</v>
      </c>
      <c r="BO126">
        <v>0</v>
      </c>
      <c r="BP126">
        <v>0</v>
      </c>
      <c r="BW126" t="str">
        <f>"15:25:24.380"</f>
        <v>15:25:24.380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0</v>
      </c>
      <c r="CP126" t="s">
        <v>119</v>
      </c>
      <c r="CQ126">
        <v>511</v>
      </c>
      <c r="CR126">
        <v>0</v>
      </c>
      <c r="CW126">
        <v>6951201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"01/04/2021 15:25:22.283"</f>
        <v>01/04/2021 15:25:22.283</v>
      </c>
      <c r="C127" t="str">
        <f t="shared" si="4"/>
        <v>FFDDD3C0</v>
      </c>
      <c r="D127" t="s">
        <v>178</v>
      </c>
      <c r="E127">
        <v>9</v>
      </c>
      <c r="F127">
        <v>1009</v>
      </c>
      <c r="G127" t="s">
        <v>114</v>
      </c>
      <c r="J127" t="s">
        <v>179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>"15:25:24.000"</f>
        <v>15:25:24.000</v>
      </c>
      <c r="T127" t="str">
        <f>"15:25:24.000"</f>
        <v>15:25:24.000</v>
      </c>
      <c r="U127" t="str">
        <f t="shared" si="3"/>
        <v>A3817C</v>
      </c>
      <c r="V127">
        <v>0</v>
      </c>
      <c r="W127">
        <v>0</v>
      </c>
      <c r="X127">
        <v>1</v>
      </c>
      <c r="Z127">
        <v>1</v>
      </c>
      <c r="AA127">
        <v>8</v>
      </c>
      <c r="AB127">
        <v>3</v>
      </c>
      <c r="AC127">
        <v>0</v>
      </c>
      <c r="AD127">
        <v>9</v>
      </c>
      <c r="AE127">
        <v>0</v>
      </c>
      <c r="AF127">
        <v>0</v>
      </c>
      <c r="AG127">
        <v>2</v>
      </c>
      <c r="AH127">
        <v>0</v>
      </c>
      <c r="AI127" t="s">
        <v>274</v>
      </c>
      <c r="AJ127">
        <v>35.805624000000002</v>
      </c>
      <c r="AK127" t="s">
        <v>275</v>
      </c>
      <c r="AL127">
        <v>-90.707652999999993</v>
      </c>
      <c r="AM127">
        <v>25</v>
      </c>
      <c r="AN127">
        <v>1800</v>
      </c>
      <c r="AO127" t="s">
        <v>118</v>
      </c>
      <c r="AP127">
        <v>-94</v>
      </c>
      <c r="AQ127">
        <v>-52</v>
      </c>
      <c r="AR127">
        <v>576</v>
      </c>
      <c r="AZ127">
        <v>1200</v>
      </c>
      <c r="BA127">
        <v>1</v>
      </c>
      <c r="BB127" t="str">
        <f t="shared" si="5"/>
        <v xml:space="preserve">N325GC  </v>
      </c>
      <c r="BC127">
        <v>1</v>
      </c>
      <c r="BH127">
        <v>1900</v>
      </c>
      <c r="BI127">
        <v>1</v>
      </c>
      <c r="BJ127">
        <v>1</v>
      </c>
      <c r="BK127">
        <v>0</v>
      </c>
      <c r="BL127">
        <v>0</v>
      </c>
      <c r="BO127">
        <v>0</v>
      </c>
      <c r="BP127">
        <v>0</v>
      </c>
      <c r="BW127" t="str">
        <f>"15:25:24.380"</f>
        <v>15:25:24.380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0</v>
      </c>
      <c r="CP127" t="s">
        <v>119</v>
      </c>
      <c r="CQ127">
        <v>511</v>
      </c>
      <c r="CR127">
        <v>0</v>
      </c>
      <c r="CW127">
        <v>6951201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"01/04/2021 15:25:23.432"</f>
        <v>01/04/2021 15:25:23.432</v>
      </c>
      <c r="C128" t="str">
        <f t="shared" si="4"/>
        <v>FFDDD3C0</v>
      </c>
      <c r="D128" t="s">
        <v>113</v>
      </c>
      <c r="E128">
        <v>5</v>
      </c>
      <c r="H128">
        <v>169</v>
      </c>
      <c r="I128" t="s">
        <v>114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>"15:25:25.000"</f>
        <v>15:25:25.000</v>
      </c>
      <c r="T128" t="str">
        <f>"15:25:25.000"</f>
        <v>15:25:25.000</v>
      </c>
      <c r="U128" t="str">
        <f t="shared" si="3"/>
        <v>A3817C</v>
      </c>
      <c r="V128">
        <v>0</v>
      </c>
      <c r="W128">
        <v>0</v>
      </c>
      <c r="X128">
        <v>1</v>
      </c>
      <c r="Z128">
        <v>1</v>
      </c>
      <c r="AA128">
        <v>8</v>
      </c>
      <c r="AB128">
        <v>3</v>
      </c>
      <c r="AC128">
        <v>0</v>
      </c>
      <c r="AD128">
        <v>9</v>
      </c>
      <c r="AE128">
        <v>0</v>
      </c>
      <c r="AF128">
        <v>0</v>
      </c>
      <c r="AG128">
        <v>2</v>
      </c>
      <c r="AH128">
        <v>0</v>
      </c>
      <c r="AI128" t="s">
        <v>276</v>
      </c>
      <c r="AJ128">
        <v>35.805387000000003</v>
      </c>
      <c r="AK128" t="s">
        <v>277</v>
      </c>
      <c r="AL128">
        <v>-90.708189000000004</v>
      </c>
      <c r="AM128">
        <v>25</v>
      </c>
      <c r="AN128">
        <v>1800</v>
      </c>
      <c r="AO128" t="s">
        <v>118</v>
      </c>
      <c r="AP128">
        <v>-95</v>
      </c>
      <c r="AQ128">
        <v>-52</v>
      </c>
      <c r="AR128">
        <v>512</v>
      </c>
      <c r="AZ128">
        <v>1200</v>
      </c>
      <c r="BA128">
        <v>1</v>
      </c>
      <c r="BB128" t="str">
        <f t="shared" si="5"/>
        <v xml:space="preserve">N325GC  </v>
      </c>
      <c r="BC128">
        <v>1</v>
      </c>
      <c r="BH128">
        <v>1900</v>
      </c>
      <c r="BI128">
        <v>1</v>
      </c>
      <c r="BJ128">
        <v>1</v>
      </c>
      <c r="BK128">
        <v>0</v>
      </c>
      <c r="BL128">
        <v>0</v>
      </c>
      <c r="BO128">
        <v>0</v>
      </c>
      <c r="BP128">
        <v>0</v>
      </c>
      <c r="BW128" t="str">
        <f>"15:25:25.545"</f>
        <v>15:25:25.545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0</v>
      </c>
      <c r="CP128" t="s">
        <v>119</v>
      </c>
      <c r="CQ128">
        <v>511</v>
      </c>
      <c r="CR128">
        <v>0</v>
      </c>
      <c r="CW128">
        <v>6951412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"01/04/2021 15:25:23.432"</f>
        <v>01/04/2021 15:25:23.432</v>
      </c>
      <c r="C129" t="str">
        <f t="shared" si="4"/>
        <v>FFDDD3C0</v>
      </c>
      <c r="D129" t="s">
        <v>178</v>
      </c>
      <c r="E129">
        <v>9</v>
      </c>
      <c r="F129">
        <v>1009</v>
      </c>
      <c r="G129" t="s">
        <v>114</v>
      </c>
      <c r="J129" t="s">
        <v>179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>"15:25:25.000"</f>
        <v>15:25:25.000</v>
      </c>
      <c r="T129" t="str">
        <f>"15:25:25.000"</f>
        <v>15:25:25.000</v>
      </c>
      <c r="U129" t="str">
        <f t="shared" si="3"/>
        <v>A3817C</v>
      </c>
      <c r="V129">
        <v>0</v>
      </c>
      <c r="W129">
        <v>0</v>
      </c>
      <c r="X129">
        <v>1</v>
      </c>
      <c r="Z129">
        <v>1</v>
      </c>
      <c r="AA129">
        <v>8</v>
      </c>
      <c r="AB129">
        <v>3</v>
      </c>
      <c r="AC129">
        <v>0</v>
      </c>
      <c r="AD129">
        <v>9</v>
      </c>
      <c r="AE129">
        <v>0</v>
      </c>
      <c r="AF129">
        <v>0</v>
      </c>
      <c r="AG129">
        <v>2</v>
      </c>
      <c r="AH129">
        <v>0</v>
      </c>
      <c r="AI129" t="s">
        <v>276</v>
      </c>
      <c r="AJ129">
        <v>35.805387000000003</v>
      </c>
      <c r="AK129" t="s">
        <v>277</v>
      </c>
      <c r="AL129">
        <v>-90.708189000000004</v>
      </c>
      <c r="AM129">
        <v>25</v>
      </c>
      <c r="AN129">
        <v>1800</v>
      </c>
      <c r="AO129" t="s">
        <v>118</v>
      </c>
      <c r="AP129">
        <v>-95</v>
      </c>
      <c r="AQ129">
        <v>-52</v>
      </c>
      <c r="AR129">
        <v>512</v>
      </c>
      <c r="AZ129">
        <v>1200</v>
      </c>
      <c r="BA129">
        <v>1</v>
      </c>
      <c r="BB129" t="str">
        <f t="shared" si="5"/>
        <v xml:space="preserve">N325GC  </v>
      </c>
      <c r="BC129">
        <v>1</v>
      </c>
      <c r="BH129">
        <v>1900</v>
      </c>
      <c r="BI129">
        <v>1</v>
      </c>
      <c r="BJ129">
        <v>1</v>
      </c>
      <c r="BK129">
        <v>0</v>
      </c>
      <c r="BL129">
        <v>0</v>
      </c>
      <c r="BO129">
        <v>0</v>
      </c>
      <c r="BP129">
        <v>0</v>
      </c>
      <c r="BW129" t="str">
        <f>"15:25:25.545"</f>
        <v>15:25:25.545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0</v>
      </c>
      <c r="CP129" t="s">
        <v>119</v>
      </c>
      <c r="CQ129">
        <v>511</v>
      </c>
      <c r="CR129">
        <v>0</v>
      </c>
      <c r="CW129">
        <v>6951412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"01/04/2021 15:25:24.885"</f>
        <v>01/04/2021 15:25:24.885</v>
      </c>
      <c r="C130" t="str">
        <f t="shared" si="4"/>
        <v>FFDDD3C0</v>
      </c>
      <c r="D130" t="s">
        <v>178</v>
      </c>
      <c r="E130">
        <v>9</v>
      </c>
      <c r="F130">
        <v>1009</v>
      </c>
      <c r="G130" t="s">
        <v>114</v>
      </c>
      <c r="J130" t="s">
        <v>179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>"15:25:26.000"</f>
        <v>15:25:26.000</v>
      </c>
      <c r="T130" t="str">
        <f>"15:25:26.000"</f>
        <v>15:25:26.000</v>
      </c>
      <c r="U130" t="str">
        <f t="shared" ref="U130:U193" si="6">"A3817C"</f>
        <v>A3817C</v>
      </c>
      <c r="V130">
        <v>0</v>
      </c>
      <c r="W130">
        <v>0</v>
      </c>
      <c r="X130">
        <v>1</v>
      </c>
      <c r="Z130">
        <v>1</v>
      </c>
      <c r="AA130">
        <v>8</v>
      </c>
      <c r="AB130">
        <v>3</v>
      </c>
      <c r="AC130">
        <v>0</v>
      </c>
      <c r="AD130">
        <v>9</v>
      </c>
      <c r="AE130">
        <v>0</v>
      </c>
      <c r="AF130">
        <v>0</v>
      </c>
      <c r="AG130">
        <v>2</v>
      </c>
      <c r="AH130">
        <v>0</v>
      </c>
      <c r="AI130" t="s">
        <v>278</v>
      </c>
      <c r="AJ130">
        <v>35.805129999999998</v>
      </c>
      <c r="AK130" t="s">
        <v>279</v>
      </c>
      <c r="AL130">
        <v>-90.708725000000001</v>
      </c>
      <c r="AM130">
        <v>25</v>
      </c>
      <c r="AN130">
        <v>1800</v>
      </c>
      <c r="AO130" t="s">
        <v>118</v>
      </c>
      <c r="AP130">
        <v>-94</v>
      </c>
      <c r="AQ130">
        <v>-51</v>
      </c>
      <c r="AR130">
        <v>448</v>
      </c>
      <c r="AZ130">
        <v>1200</v>
      </c>
      <c r="BA130">
        <v>1</v>
      </c>
      <c r="BB130" t="str">
        <f t="shared" si="5"/>
        <v xml:space="preserve">N325GC  </v>
      </c>
      <c r="BC130">
        <v>1</v>
      </c>
      <c r="BH130">
        <v>1925</v>
      </c>
      <c r="BI130">
        <v>1</v>
      </c>
      <c r="BJ130">
        <v>1</v>
      </c>
      <c r="BK130">
        <v>0</v>
      </c>
      <c r="BL130">
        <v>0</v>
      </c>
      <c r="BO130">
        <v>0</v>
      </c>
      <c r="BP130">
        <v>0</v>
      </c>
      <c r="BW130" t="str">
        <f>"15:25:26.937"</f>
        <v>15:25:26.937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1</v>
      </c>
      <c r="CP130" t="s">
        <v>119</v>
      </c>
      <c r="CQ130">
        <v>511</v>
      </c>
      <c r="CR130">
        <v>0</v>
      </c>
      <c r="CW130">
        <v>6951666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"01/04/2021 15:25:24.885"</f>
        <v>01/04/2021 15:25:24.885</v>
      </c>
      <c r="C131" t="str">
        <f t="shared" si="4"/>
        <v>FFDDD3C0</v>
      </c>
      <c r="D131" t="s">
        <v>113</v>
      </c>
      <c r="E131">
        <v>5</v>
      </c>
      <c r="H131">
        <v>169</v>
      </c>
      <c r="I131" t="s">
        <v>114</v>
      </c>
      <c r="J131" t="s">
        <v>115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>"15:25:26.000"</f>
        <v>15:25:26.000</v>
      </c>
      <c r="T131" t="str">
        <f>"15:25:26.000"</f>
        <v>15:25:26.000</v>
      </c>
      <c r="U131" t="str">
        <f t="shared" si="6"/>
        <v>A3817C</v>
      </c>
      <c r="V131">
        <v>0</v>
      </c>
      <c r="W131">
        <v>0</v>
      </c>
      <c r="X131">
        <v>1</v>
      </c>
      <c r="Z131">
        <v>1</v>
      </c>
      <c r="AA131">
        <v>8</v>
      </c>
      <c r="AB131">
        <v>3</v>
      </c>
      <c r="AC131">
        <v>0</v>
      </c>
      <c r="AD131">
        <v>9</v>
      </c>
      <c r="AE131">
        <v>0</v>
      </c>
      <c r="AF131">
        <v>0</v>
      </c>
      <c r="AG131">
        <v>2</v>
      </c>
      <c r="AH131">
        <v>0</v>
      </c>
      <c r="AI131" t="s">
        <v>278</v>
      </c>
      <c r="AJ131">
        <v>35.805129999999998</v>
      </c>
      <c r="AK131" t="s">
        <v>279</v>
      </c>
      <c r="AL131">
        <v>-90.708725000000001</v>
      </c>
      <c r="AM131">
        <v>25</v>
      </c>
      <c r="AN131">
        <v>1800</v>
      </c>
      <c r="AO131" t="s">
        <v>118</v>
      </c>
      <c r="AP131">
        <v>-94</v>
      </c>
      <c r="AQ131">
        <v>-51</v>
      </c>
      <c r="AR131">
        <v>448</v>
      </c>
      <c r="AZ131">
        <v>1200</v>
      </c>
      <c r="BA131">
        <v>1</v>
      </c>
      <c r="BB131" t="str">
        <f t="shared" si="5"/>
        <v xml:space="preserve">N325GC  </v>
      </c>
      <c r="BC131">
        <v>1</v>
      </c>
      <c r="BH131">
        <v>1925</v>
      </c>
      <c r="BI131">
        <v>1</v>
      </c>
      <c r="BJ131">
        <v>1</v>
      </c>
      <c r="BK131">
        <v>0</v>
      </c>
      <c r="BL131">
        <v>0</v>
      </c>
      <c r="BO131">
        <v>0</v>
      </c>
      <c r="BP131">
        <v>0</v>
      </c>
      <c r="BW131" t="str">
        <f>"15:25:26.937"</f>
        <v>15:25:26.937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1</v>
      </c>
      <c r="CP131" t="s">
        <v>119</v>
      </c>
      <c r="CQ131">
        <v>511</v>
      </c>
      <c r="CR131">
        <v>0</v>
      </c>
      <c r="CW131">
        <v>6951666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"01/04/2021 15:25:25.245"</f>
        <v>01/04/2021 15:25:25.245</v>
      </c>
      <c r="C132" t="str">
        <f t="shared" ref="C132:C195" si="7">"FFDDD3C0"</f>
        <v>FFDDD3C0</v>
      </c>
      <c r="D132" t="s">
        <v>178</v>
      </c>
      <c r="E132">
        <v>9</v>
      </c>
      <c r="F132">
        <v>1009</v>
      </c>
      <c r="G132" t="s">
        <v>114</v>
      </c>
      <c r="J132" t="s">
        <v>179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>"15:25:27.000"</f>
        <v>15:25:27.000</v>
      </c>
      <c r="T132" t="str">
        <f>"15:25:27.000"</f>
        <v>15:25:27.000</v>
      </c>
      <c r="U132" t="str">
        <f t="shared" si="6"/>
        <v>A3817C</v>
      </c>
      <c r="V132">
        <v>0</v>
      </c>
      <c r="W132">
        <v>0</v>
      </c>
      <c r="X132">
        <v>1</v>
      </c>
      <c r="Z132">
        <v>1</v>
      </c>
      <c r="AA132">
        <v>8</v>
      </c>
      <c r="AB132">
        <v>3</v>
      </c>
      <c r="AC132">
        <v>0</v>
      </c>
      <c r="AD132">
        <v>9</v>
      </c>
      <c r="AE132">
        <v>0</v>
      </c>
      <c r="AF132">
        <v>0</v>
      </c>
      <c r="AG132">
        <v>2</v>
      </c>
      <c r="AH132">
        <v>0</v>
      </c>
      <c r="AI132" t="s">
        <v>280</v>
      </c>
      <c r="AJ132">
        <v>35.804873000000001</v>
      </c>
      <c r="AK132" t="s">
        <v>281</v>
      </c>
      <c r="AL132">
        <v>-90.709282999999999</v>
      </c>
      <c r="AM132">
        <v>25</v>
      </c>
      <c r="AN132">
        <v>1800</v>
      </c>
      <c r="AO132" t="s">
        <v>118</v>
      </c>
      <c r="AP132">
        <v>-94</v>
      </c>
      <c r="AQ132">
        <v>-51</v>
      </c>
      <c r="AR132">
        <v>448</v>
      </c>
      <c r="AZ132">
        <v>1200</v>
      </c>
      <c r="BA132">
        <v>1</v>
      </c>
      <c r="BB132" t="str">
        <f t="shared" ref="BB132:BB195" si="8">"N325GC  "</f>
        <v xml:space="preserve">N325GC  </v>
      </c>
      <c r="BC132">
        <v>1</v>
      </c>
      <c r="BH132">
        <v>1925</v>
      </c>
      <c r="BI132">
        <v>1</v>
      </c>
      <c r="BJ132">
        <v>1</v>
      </c>
      <c r="BK132">
        <v>0</v>
      </c>
      <c r="BL132">
        <v>0</v>
      </c>
      <c r="BO132">
        <v>0</v>
      </c>
      <c r="BP132">
        <v>0</v>
      </c>
      <c r="BW132" t="str">
        <f>"15:25:27.290"</f>
        <v>15:25:27.290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1</v>
      </c>
      <c r="CP132" t="s">
        <v>119</v>
      </c>
      <c r="CQ132">
        <v>511</v>
      </c>
      <c r="CR132">
        <v>0</v>
      </c>
      <c r="CW132">
        <v>6951729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"01/04/2021 15:25:25.245"</f>
        <v>01/04/2021 15:25:25.245</v>
      </c>
      <c r="C133" t="str">
        <f t="shared" si="7"/>
        <v>FFDDD3C0</v>
      </c>
      <c r="D133" t="s">
        <v>113</v>
      </c>
      <c r="E133">
        <v>5</v>
      </c>
      <c r="H133">
        <v>169</v>
      </c>
      <c r="I133" t="s">
        <v>114</v>
      </c>
      <c r="J133" t="s">
        <v>115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>"15:25:27.000"</f>
        <v>15:25:27.000</v>
      </c>
      <c r="T133" t="str">
        <f>"15:25:27.000"</f>
        <v>15:25:27.000</v>
      </c>
      <c r="U133" t="str">
        <f t="shared" si="6"/>
        <v>A3817C</v>
      </c>
      <c r="V133">
        <v>0</v>
      </c>
      <c r="W133">
        <v>0</v>
      </c>
      <c r="X133">
        <v>1</v>
      </c>
      <c r="Z133">
        <v>1</v>
      </c>
      <c r="AA133">
        <v>8</v>
      </c>
      <c r="AB133">
        <v>3</v>
      </c>
      <c r="AC133">
        <v>0</v>
      </c>
      <c r="AD133">
        <v>9</v>
      </c>
      <c r="AE133">
        <v>0</v>
      </c>
      <c r="AF133">
        <v>0</v>
      </c>
      <c r="AG133">
        <v>2</v>
      </c>
      <c r="AH133">
        <v>0</v>
      </c>
      <c r="AI133" t="s">
        <v>280</v>
      </c>
      <c r="AJ133">
        <v>35.804873000000001</v>
      </c>
      <c r="AK133" t="s">
        <v>281</v>
      </c>
      <c r="AL133">
        <v>-90.709282999999999</v>
      </c>
      <c r="AM133">
        <v>25</v>
      </c>
      <c r="AN133">
        <v>1800</v>
      </c>
      <c r="AO133" t="s">
        <v>118</v>
      </c>
      <c r="AP133">
        <v>-94</v>
      </c>
      <c r="AQ133">
        <v>-51</v>
      </c>
      <c r="AR133">
        <v>448</v>
      </c>
      <c r="AZ133">
        <v>1200</v>
      </c>
      <c r="BA133">
        <v>1</v>
      </c>
      <c r="BB133" t="str">
        <f t="shared" si="8"/>
        <v xml:space="preserve">N325GC  </v>
      </c>
      <c r="BC133">
        <v>1</v>
      </c>
      <c r="BH133">
        <v>1925</v>
      </c>
      <c r="BI133">
        <v>1</v>
      </c>
      <c r="BJ133">
        <v>1</v>
      </c>
      <c r="BK133">
        <v>0</v>
      </c>
      <c r="BL133">
        <v>0</v>
      </c>
      <c r="BO133">
        <v>0</v>
      </c>
      <c r="BP133">
        <v>0</v>
      </c>
      <c r="BW133" t="str">
        <f>"15:25:27.290"</f>
        <v>15:25:27.290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1</v>
      </c>
      <c r="CP133" t="s">
        <v>119</v>
      </c>
      <c r="CQ133">
        <v>511</v>
      </c>
      <c r="CR133">
        <v>0</v>
      </c>
      <c r="CW133">
        <v>6951729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"01/04/2021 15:25:26.802"</f>
        <v>01/04/2021 15:25:26.802</v>
      </c>
      <c r="C134" t="str">
        <f t="shared" si="7"/>
        <v>FFDDD3C0</v>
      </c>
      <c r="D134" t="s">
        <v>178</v>
      </c>
      <c r="E134">
        <v>9</v>
      </c>
      <c r="F134">
        <v>1009</v>
      </c>
      <c r="G134" t="s">
        <v>114</v>
      </c>
      <c r="J134" t="s">
        <v>179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>"15:25:28.000"</f>
        <v>15:25:28.000</v>
      </c>
      <c r="T134" t="str">
        <f>"15:25:28.000"</f>
        <v>15:25:28.000</v>
      </c>
      <c r="U134" t="str">
        <f t="shared" si="6"/>
        <v>A3817C</v>
      </c>
      <c r="V134">
        <v>0</v>
      </c>
      <c r="W134">
        <v>0</v>
      </c>
      <c r="X134">
        <v>1</v>
      </c>
      <c r="Z134">
        <v>1</v>
      </c>
      <c r="AA134">
        <v>8</v>
      </c>
      <c r="AB134">
        <v>3</v>
      </c>
      <c r="AC134">
        <v>0</v>
      </c>
      <c r="AD134">
        <v>9</v>
      </c>
      <c r="AE134">
        <v>0</v>
      </c>
      <c r="AF134">
        <v>0</v>
      </c>
      <c r="AG134">
        <v>2</v>
      </c>
      <c r="AH134">
        <v>0</v>
      </c>
      <c r="AI134" t="s">
        <v>282</v>
      </c>
      <c r="AJ134">
        <v>35.804636000000002</v>
      </c>
      <c r="AK134" t="s">
        <v>283</v>
      </c>
      <c r="AL134">
        <v>-90.709819999999993</v>
      </c>
      <c r="AM134">
        <v>25</v>
      </c>
      <c r="AN134">
        <v>1900</v>
      </c>
      <c r="AO134" t="s">
        <v>118</v>
      </c>
      <c r="AP134">
        <v>-95</v>
      </c>
      <c r="AQ134">
        <v>-51</v>
      </c>
      <c r="AR134">
        <v>128</v>
      </c>
      <c r="AZ134">
        <v>1200</v>
      </c>
      <c r="BA134">
        <v>1</v>
      </c>
      <c r="BB134" t="str">
        <f t="shared" si="8"/>
        <v xml:space="preserve">N325GC  </v>
      </c>
      <c r="BC134">
        <v>1</v>
      </c>
      <c r="BH134">
        <v>1925</v>
      </c>
      <c r="BI134">
        <v>1</v>
      </c>
      <c r="BJ134">
        <v>1</v>
      </c>
      <c r="BK134">
        <v>0</v>
      </c>
      <c r="BL134">
        <v>0</v>
      </c>
      <c r="BO134">
        <v>0</v>
      </c>
      <c r="BP134">
        <v>0</v>
      </c>
      <c r="BW134" t="str">
        <f>"15:25:28.876"</f>
        <v>15:25:28.876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0</v>
      </c>
      <c r="CP134" t="s">
        <v>119</v>
      </c>
      <c r="CQ134">
        <v>511</v>
      </c>
      <c r="CR134">
        <v>0</v>
      </c>
      <c r="CW134">
        <v>6952021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"01/04/2021 15:25:26.802"</f>
        <v>01/04/2021 15:25:26.802</v>
      </c>
      <c r="C135" t="str">
        <f t="shared" si="7"/>
        <v>FFDDD3C0</v>
      </c>
      <c r="D135" t="s">
        <v>113</v>
      </c>
      <c r="E135">
        <v>5</v>
      </c>
      <c r="H135">
        <v>169</v>
      </c>
      <c r="I135" t="s">
        <v>114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>"15:25:28.000"</f>
        <v>15:25:28.000</v>
      </c>
      <c r="T135" t="str">
        <f>"15:25:28.000"</f>
        <v>15:25:28.000</v>
      </c>
      <c r="U135" t="str">
        <f t="shared" si="6"/>
        <v>A3817C</v>
      </c>
      <c r="V135">
        <v>0</v>
      </c>
      <c r="W135">
        <v>0</v>
      </c>
      <c r="X135">
        <v>1</v>
      </c>
      <c r="Z135">
        <v>1</v>
      </c>
      <c r="AA135">
        <v>8</v>
      </c>
      <c r="AB135">
        <v>3</v>
      </c>
      <c r="AC135">
        <v>0</v>
      </c>
      <c r="AD135">
        <v>9</v>
      </c>
      <c r="AE135">
        <v>0</v>
      </c>
      <c r="AF135">
        <v>0</v>
      </c>
      <c r="AG135">
        <v>2</v>
      </c>
      <c r="AH135">
        <v>0</v>
      </c>
      <c r="AI135" t="s">
        <v>282</v>
      </c>
      <c r="AJ135">
        <v>35.804636000000002</v>
      </c>
      <c r="AK135" t="s">
        <v>283</v>
      </c>
      <c r="AL135">
        <v>-90.709819999999993</v>
      </c>
      <c r="AM135">
        <v>25</v>
      </c>
      <c r="AN135">
        <v>1900</v>
      </c>
      <c r="AO135" t="s">
        <v>118</v>
      </c>
      <c r="AP135">
        <v>-95</v>
      </c>
      <c r="AQ135">
        <v>-51</v>
      </c>
      <c r="AR135">
        <v>128</v>
      </c>
      <c r="AZ135">
        <v>1200</v>
      </c>
      <c r="BA135">
        <v>1</v>
      </c>
      <c r="BB135" t="str">
        <f t="shared" si="8"/>
        <v xml:space="preserve">N325GC  </v>
      </c>
      <c r="BC135">
        <v>1</v>
      </c>
      <c r="BH135">
        <v>1925</v>
      </c>
      <c r="BI135">
        <v>1</v>
      </c>
      <c r="BJ135">
        <v>1</v>
      </c>
      <c r="BK135">
        <v>0</v>
      </c>
      <c r="BL135">
        <v>0</v>
      </c>
      <c r="BO135">
        <v>0</v>
      </c>
      <c r="BP135">
        <v>0</v>
      </c>
      <c r="BW135" t="str">
        <f>"15:25:28.876"</f>
        <v>15:25:28.876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0</v>
      </c>
      <c r="CP135" t="s">
        <v>119</v>
      </c>
      <c r="CQ135">
        <v>511</v>
      </c>
      <c r="CR135">
        <v>0</v>
      </c>
      <c r="CW135">
        <v>6952021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"01/04/2021 15:25:27.522"</f>
        <v>01/04/2021 15:25:27.522</v>
      </c>
      <c r="C136" t="str">
        <f t="shared" si="7"/>
        <v>FFDDD3C0</v>
      </c>
      <c r="D136" t="s">
        <v>113</v>
      </c>
      <c r="E136">
        <v>5</v>
      </c>
      <c r="H136">
        <v>169</v>
      </c>
      <c r="I136" t="s">
        <v>114</v>
      </c>
      <c r="J136" t="s">
        <v>115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>"15:25:29.000"</f>
        <v>15:25:29.000</v>
      </c>
      <c r="T136" t="str">
        <f>"15:25:29.000"</f>
        <v>15:25:29.000</v>
      </c>
      <c r="U136" t="str">
        <f t="shared" si="6"/>
        <v>A3817C</v>
      </c>
      <c r="V136">
        <v>0</v>
      </c>
      <c r="W136">
        <v>0</v>
      </c>
      <c r="X136">
        <v>1</v>
      </c>
      <c r="Z136">
        <v>1</v>
      </c>
      <c r="AA136">
        <v>8</v>
      </c>
      <c r="AB136">
        <v>3</v>
      </c>
      <c r="AC136">
        <v>0</v>
      </c>
      <c r="AD136">
        <v>9</v>
      </c>
      <c r="AE136">
        <v>0</v>
      </c>
      <c r="AF136">
        <v>0</v>
      </c>
      <c r="AG136">
        <v>2</v>
      </c>
      <c r="AH136">
        <v>0</v>
      </c>
      <c r="AI136" t="s">
        <v>284</v>
      </c>
      <c r="AJ136">
        <v>35.804400000000001</v>
      </c>
      <c r="AK136" t="s">
        <v>285</v>
      </c>
      <c r="AL136">
        <v>-90.710356000000004</v>
      </c>
      <c r="AM136">
        <v>25</v>
      </c>
      <c r="AN136">
        <v>1900</v>
      </c>
      <c r="AO136" t="s">
        <v>118</v>
      </c>
      <c r="AP136">
        <v>-94</v>
      </c>
      <c r="AQ136">
        <v>-49</v>
      </c>
      <c r="AR136">
        <v>64</v>
      </c>
      <c r="AZ136">
        <v>1200</v>
      </c>
      <c r="BA136">
        <v>1</v>
      </c>
      <c r="BB136" t="str">
        <f t="shared" si="8"/>
        <v xml:space="preserve">N325GC  </v>
      </c>
      <c r="BC136">
        <v>1</v>
      </c>
      <c r="BH136">
        <v>1925</v>
      </c>
      <c r="BI136">
        <v>1</v>
      </c>
      <c r="BJ136">
        <v>1</v>
      </c>
      <c r="BK136">
        <v>0</v>
      </c>
      <c r="BL136">
        <v>0</v>
      </c>
      <c r="BO136">
        <v>0</v>
      </c>
      <c r="BP136">
        <v>0</v>
      </c>
      <c r="BW136" t="str">
        <f>"15:25:29.616"</f>
        <v>15:25:29.616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0</v>
      </c>
      <c r="CP136" t="s">
        <v>119</v>
      </c>
      <c r="CQ136">
        <v>511</v>
      </c>
      <c r="CR136">
        <v>0</v>
      </c>
      <c r="CW136">
        <v>6952154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"01/04/2021 15:25:27.522"</f>
        <v>01/04/2021 15:25:27.522</v>
      </c>
      <c r="C137" t="str">
        <f t="shared" si="7"/>
        <v>FFDDD3C0</v>
      </c>
      <c r="D137" t="s">
        <v>178</v>
      </c>
      <c r="E137">
        <v>9</v>
      </c>
      <c r="F137">
        <v>1009</v>
      </c>
      <c r="G137" t="s">
        <v>114</v>
      </c>
      <c r="J137" t="s">
        <v>179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>"15:25:29.000"</f>
        <v>15:25:29.000</v>
      </c>
      <c r="T137" t="str">
        <f>"15:25:29.000"</f>
        <v>15:25:29.000</v>
      </c>
      <c r="U137" t="str">
        <f t="shared" si="6"/>
        <v>A3817C</v>
      </c>
      <c r="V137">
        <v>0</v>
      </c>
      <c r="W137">
        <v>0</v>
      </c>
      <c r="X137">
        <v>1</v>
      </c>
      <c r="Z137">
        <v>1</v>
      </c>
      <c r="AA137">
        <v>8</v>
      </c>
      <c r="AB137">
        <v>3</v>
      </c>
      <c r="AC137">
        <v>0</v>
      </c>
      <c r="AD137">
        <v>9</v>
      </c>
      <c r="AE137">
        <v>0</v>
      </c>
      <c r="AF137">
        <v>0</v>
      </c>
      <c r="AG137">
        <v>2</v>
      </c>
      <c r="AH137">
        <v>0</v>
      </c>
      <c r="AI137" t="s">
        <v>284</v>
      </c>
      <c r="AJ137">
        <v>35.804400000000001</v>
      </c>
      <c r="AK137" t="s">
        <v>285</v>
      </c>
      <c r="AL137">
        <v>-90.710356000000004</v>
      </c>
      <c r="AM137">
        <v>25</v>
      </c>
      <c r="AN137">
        <v>1900</v>
      </c>
      <c r="AO137" t="s">
        <v>118</v>
      </c>
      <c r="AP137">
        <v>-94</v>
      </c>
      <c r="AQ137">
        <v>-49</v>
      </c>
      <c r="AR137">
        <v>64</v>
      </c>
      <c r="AZ137">
        <v>1200</v>
      </c>
      <c r="BA137">
        <v>1</v>
      </c>
      <c r="BB137" t="str">
        <f t="shared" si="8"/>
        <v xml:space="preserve">N325GC  </v>
      </c>
      <c r="BC137">
        <v>1</v>
      </c>
      <c r="BH137">
        <v>1925</v>
      </c>
      <c r="BI137">
        <v>1</v>
      </c>
      <c r="BJ137">
        <v>1</v>
      </c>
      <c r="BK137">
        <v>0</v>
      </c>
      <c r="BL137">
        <v>0</v>
      </c>
      <c r="BO137">
        <v>0</v>
      </c>
      <c r="BP137">
        <v>0</v>
      </c>
      <c r="BW137" t="str">
        <f>"15:25:29.616"</f>
        <v>15:25:29.616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0</v>
      </c>
      <c r="CP137" t="s">
        <v>119</v>
      </c>
      <c r="CQ137">
        <v>511</v>
      </c>
      <c r="CR137">
        <v>0</v>
      </c>
      <c r="CW137">
        <v>6952154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"01/04/2021 15:25:28.342"</f>
        <v>01/04/2021 15:25:28.342</v>
      </c>
      <c r="C138" t="str">
        <f t="shared" si="7"/>
        <v>FFDDD3C0</v>
      </c>
      <c r="D138" t="s">
        <v>113</v>
      </c>
      <c r="E138">
        <v>5</v>
      </c>
      <c r="H138">
        <v>169</v>
      </c>
      <c r="I138" t="s">
        <v>114</v>
      </c>
      <c r="J138" t="s">
        <v>115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>"15:25:30.000"</f>
        <v>15:25:30.000</v>
      </c>
      <c r="T138" t="str">
        <f>"15:25:30.000"</f>
        <v>15:25:30.000</v>
      </c>
      <c r="U138" t="str">
        <f t="shared" si="6"/>
        <v>A3817C</v>
      </c>
      <c r="V138">
        <v>0</v>
      </c>
      <c r="W138">
        <v>0</v>
      </c>
      <c r="X138">
        <v>1</v>
      </c>
      <c r="Z138">
        <v>1</v>
      </c>
      <c r="AA138">
        <v>8</v>
      </c>
      <c r="AB138">
        <v>3</v>
      </c>
      <c r="AC138">
        <v>0</v>
      </c>
      <c r="AD138">
        <v>9</v>
      </c>
      <c r="AE138">
        <v>0</v>
      </c>
      <c r="AF138">
        <v>0</v>
      </c>
      <c r="AG138">
        <v>2</v>
      </c>
      <c r="AH138">
        <v>0</v>
      </c>
      <c r="AI138" t="s">
        <v>286</v>
      </c>
      <c r="AJ138">
        <v>35.804164</v>
      </c>
      <c r="AK138" t="s">
        <v>287</v>
      </c>
      <c r="AL138">
        <v>-90.710892999999999</v>
      </c>
      <c r="AM138">
        <v>25</v>
      </c>
      <c r="AN138">
        <v>1900</v>
      </c>
      <c r="AO138" t="s">
        <v>118</v>
      </c>
      <c r="AP138">
        <v>-93</v>
      </c>
      <c r="AQ138">
        <v>-52</v>
      </c>
      <c r="AR138">
        <v>128</v>
      </c>
      <c r="AZ138">
        <v>1200</v>
      </c>
      <c r="BA138">
        <v>1</v>
      </c>
      <c r="BB138" t="str">
        <f t="shared" si="8"/>
        <v xml:space="preserve">N325GC  </v>
      </c>
      <c r="BC138">
        <v>1</v>
      </c>
      <c r="BH138">
        <v>1925</v>
      </c>
      <c r="BI138">
        <v>1</v>
      </c>
      <c r="BJ138">
        <v>1</v>
      </c>
      <c r="BK138">
        <v>0</v>
      </c>
      <c r="BL138">
        <v>0</v>
      </c>
      <c r="BO138">
        <v>0</v>
      </c>
      <c r="BP138">
        <v>0</v>
      </c>
      <c r="BW138" t="str">
        <f>"15:25:30.396"</f>
        <v>15:25:30.396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1</v>
      </c>
      <c r="CP138" t="s">
        <v>119</v>
      </c>
      <c r="CQ138">
        <v>511</v>
      </c>
      <c r="CR138">
        <v>0</v>
      </c>
      <c r="CW138">
        <v>6952302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"01/04/2021 15:25:28.342"</f>
        <v>01/04/2021 15:25:28.342</v>
      </c>
      <c r="C139" t="str">
        <f t="shared" si="7"/>
        <v>FFDDD3C0</v>
      </c>
      <c r="D139" t="s">
        <v>178</v>
      </c>
      <c r="E139">
        <v>9</v>
      </c>
      <c r="F139">
        <v>1009</v>
      </c>
      <c r="G139" t="s">
        <v>114</v>
      </c>
      <c r="J139" t="s">
        <v>179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>"15:25:30.000"</f>
        <v>15:25:30.000</v>
      </c>
      <c r="T139" t="str">
        <f>"15:25:30.000"</f>
        <v>15:25:30.000</v>
      </c>
      <c r="U139" t="str">
        <f t="shared" si="6"/>
        <v>A3817C</v>
      </c>
      <c r="V139">
        <v>0</v>
      </c>
      <c r="W139">
        <v>0</v>
      </c>
      <c r="X139">
        <v>1</v>
      </c>
      <c r="Z139">
        <v>1</v>
      </c>
      <c r="AA139">
        <v>8</v>
      </c>
      <c r="AB139">
        <v>3</v>
      </c>
      <c r="AC139">
        <v>0</v>
      </c>
      <c r="AD139">
        <v>9</v>
      </c>
      <c r="AE139">
        <v>0</v>
      </c>
      <c r="AF139">
        <v>0</v>
      </c>
      <c r="AG139">
        <v>2</v>
      </c>
      <c r="AH139">
        <v>0</v>
      </c>
      <c r="AI139" t="s">
        <v>286</v>
      </c>
      <c r="AJ139">
        <v>35.804164</v>
      </c>
      <c r="AK139" t="s">
        <v>287</v>
      </c>
      <c r="AL139">
        <v>-90.710892999999999</v>
      </c>
      <c r="AM139">
        <v>25</v>
      </c>
      <c r="AN139">
        <v>1900</v>
      </c>
      <c r="AO139" t="s">
        <v>118</v>
      </c>
      <c r="AP139">
        <v>-93</v>
      </c>
      <c r="AQ139">
        <v>-52</v>
      </c>
      <c r="AR139">
        <v>128</v>
      </c>
      <c r="AZ139">
        <v>1200</v>
      </c>
      <c r="BA139">
        <v>1</v>
      </c>
      <c r="BB139" t="str">
        <f t="shared" si="8"/>
        <v xml:space="preserve">N325GC  </v>
      </c>
      <c r="BC139">
        <v>1</v>
      </c>
      <c r="BH139">
        <v>1925</v>
      </c>
      <c r="BI139">
        <v>1</v>
      </c>
      <c r="BJ139">
        <v>1</v>
      </c>
      <c r="BK139">
        <v>0</v>
      </c>
      <c r="BL139">
        <v>0</v>
      </c>
      <c r="BO139">
        <v>0</v>
      </c>
      <c r="BP139">
        <v>0</v>
      </c>
      <c r="BW139" t="str">
        <f>"15:25:30.396"</f>
        <v>15:25:30.396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1</v>
      </c>
      <c r="CP139" t="s">
        <v>119</v>
      </c>
      <c r="CQ139">
        <v>511</v>
      </c>
      <c r="CR139">
        <v>0</v>
      </c>
      <c r="CW139">
        <v>6952302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"01/04/2021 15:25:29.447"</f>
        <v>01/04/2021 15:25:29.447</v>
      </c>
      <c r="C140" t="str">
        <f t="shared" si="7"/>
        <v>FFDDD3C0</v>
      </c>
      <c r="D140" t="s">
        <v>113</v>
      </c>
      <c r="E140">
        <v>5</v>
      </c>
      <c r="H140">
        <v>169</v>
      </c>
      <c r="I140" t="s">
        <v>114</v>
      </c>
      <c r="J140" t="s">
        <v>115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>"15:25:31.000"</f>
        <v>15:25:31.000</v>
      </c>
      <c r="T140" t="str">
        <f>"15:25:31.000"</f>
        <v>15:25:31.000</v>
      </c>
      <c r="U140" t="str">
        <f t="shared" si="6"/>
        <v>A3817C</v>
      </c>
      <c r="V140">
        <v>0</v>
      </c>
      <c r="W140">
        <v>0</v>
      </c>
      <c r="X140">
        <v>1</v>
      </c>
      <c r="Z140">
        <v>1</v>
      </c>
      <c r="AA140">
        <v>8</v>
      </c>
      <c r="AB140">
        <v>3</v>
      </c>
      <c r="AC140">
        <v>0</v>
      </c>
      <c r="AD140">
        <v>9</v>
      </c>
      <c r="AE140">
        <v>0</v>
      </c>
      <c r="AF140">
        <v>0</v>
      </c>
      <c r="AG140">
        <v>2</v>
      </c>
      <c r="AH140">
        <v>0</v>
      </c>
      <c r="AI140" t="s">
        <v>288</v>
      </c>
      <c r="AJ140">
        <v>35.803927999999999</v>
      </c>
      <c r="AK140" t="s">
        <v>289</v>
      </c>
      <c r="AL140">
        <v>-90.711428999999995</v>
      </c>
      <c r="AM140">
        <v>25</v>
      </c>
      <c r="AN140">
        <v>1900</v>
      </c>
      <c r="AO140" t="s">
        <v>118</v>
      </c>
      <c r="AP140">
        <v>-93</v>
      </c>
      <c r="AQ140">
        <v>-50</v>
      </c>
      <c r="AR140">
        <v>256</v>
      </c>
      <c r="AZ140">
        <v>1200</v>
      </c>
      <c r="BA140">
        <v>1</v>
      </c>
      <c r="BB140" t="str">
        <f t="shared" si="8"/>
        <v xml:space="preserve">N325GC  </v>
      </c>
      <c r="BC140">
        <v>1</v>
      </c>
      <c r="BH140">
        <v>1925</v>
      </c>
      <c r="BI140">
        <v>1</v>
      </c>
      <c r="BJ140">
        <v>1</v>
      </c>
      <c r="BK140">
        <v>0</v>
      </c>
      <c r="BL140">
        <v>0</v>
      </c>
      <c r="BO140">
        <v>0</v>
      </c>
      <c r="BP140">
        <v>0</v>
      </c>
      <c r="BW140" t="str">
        <f>"15:25:31.524"</f>
        <v>15:25:31.524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0</v>
      </c>
      <c r="CP140" t="s">
        <v>119</v>
      </c>
      <c r="CQ140">
        <v>511</v>
      </c>
      <c r="CR140">
        <v>0</v>
      </c>
      <c r="CW140">
        <v>6952520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"01/04/2021 15:25:29.447"</f>
        <v>01/04/2021 15:25:29.447</v>
      </c>
      <c r="C141" t="str">
        <f t="shared" si="7"/>
        <v>FFDDD3C0</v>
      </c>
      <c r="D141" t="s">
        <v>178</v>
      </c>
      <c r="E141">
        <v>9</v>
      </c>
      <c r="F141">
        <v>1009</v>
      </c>
      <c r="G141" t="s">
        <v>114</v>
      </c>
      <c r="J141" t="s">
        <v>179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>"15:25:31.000"</f>
        <v>15:25:31.000</v>
      </c>
      <c r="T141" t="str">
        <f>"15:25:31.000"</f>
        <v>15:25:31.000</v>
      </c>
      <c r="U141" t="str">
        <f t="shared" si="6"/>
        <v>A3817C</v>
      </c>
      <c r="V141">
        <v>0</v>
      </c>
      <c r="W141">
        <v>0</v>
      </c>
      <c r="X141">
        <v>1</v>
      </c>
      <c r="Z141">
        <v>1</v>
      </c>
      <c r="AA141">
        <v>8</v>
      </c>
      <c r="AB141">
        <v>3</v>
      </c>
      <c r="AC141">
        <v>0</v>
      </c>
      <c r="AD141">
        <v>9</v>
      </c>
      <c r="AE141">
        <v>0</v>
      </c>
      <c r="AF141">
        <v>0</v>
      </c>
      <c r="AG141">
        <v>2</v>
      </c>
      <c r="AH141">
        <v>0</v>
      </c>
      <c r="AI141" t="s">
        <v>288</v>
      </c>
      <c r="AJ141">
        <v>35.803927999999999</v>
      </c>
      <c r="AK141" t="s">
        <v>289</v>
      </c>
      <c r="AL141">
        <v>-90.711428999999995</v>
      </c>
      <c r="AM141">
        <v>25</v>
      </c>
      <c r="AN141">
        <v>1900</v>
      </c>
      <c r="AO141" t="s">
        <v>118</v>
      </c>
      <c r="AP141">
        <v>-93</v>
      </c>
      <c r="AQ141">
        <v>-50</v>
      </c>
      <c r="AR141">
        <v>256</v>
      </c>
      <c r="AZ141">
        <v>1200</v>
      </c>
      <c r="BA141">
        <v>1</v>
      </c>
      <c r="BB141" t="str">
        <f t="shared" si="8"/>
        <v xml:space="preserve">N325GC  </v>
      </c>
      <c r="BC141">
        <v>1</v>
      </c>
      <c r="BH141">
        <v>1925</v>
      </c>
      <c r="BI141">
        <v>1</v>
      </c>
      <c r="BJ141">
        <v>1</v>
      </c>
      <c r="BK141">
        <v>0</v>
      </c>
      <c r="BL141">
        <v>0</v>
      </c>
      <c r="BO141">
        <v>0</v>
      </c>
      <c r="BP141">
        <v>0</v>
      </c>
      <c r="BW141" t="str">
        <f>"15:25:31.524"</f>
        <v>15:25:31.524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0</v>
      </c>
      <c r="CP141" t="s">
        <v>119</v>
      </c>
      <c r="CQ141">
        <v>511</v>
      </c>
      <c r="CR141">
        <v>0</v>
      </c>
      <c r="CW141">
        <v>6952520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"01/04/2021 15:25:30.251"</f>
        <v>01/04/2021 15:25:30.251</v>
      </c>
      <c r="C142" t="str">
        <f t="shared" si="7"/>
        <v>FFDDD3C0</v>
      </c>
      <c r="D142" t="s">
        <v>113</v>
      </c>
      <c r="E142">
        <v>5</v>
      </c>
      <c r="H142">
        <v>169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>"15:25:32.000"</f>
        <v>15:25:32.000</v>
      </c>
      <c r="T142" t="str">
        <f>"15:25:32.000"</f>
        <v>15:25:32.000</v>
      </c>
      <c r="U142" t="str">
        <f t="shared" si="6"/>
        <v>A3817C</v>
      </c>
      <c r="V142">
        <v>0</v>
      </c>
      <c r="W142">
        <v>0</v>
      </c>
      <c r="X142">
        <v>1</v>
      </c>
      <c r="Z142">
        <v>1</v>
      </c>
      <c r="AA142">
        <v>8</v>
      </c>
      <c r="AB142">
        <v>3</v>
      </c>
      <c r="AC142">
        <v>0</v>
      </c>
      <c r="AD142">
        <v>9</v>
      </c>
      <c r="AE142">
        <v>0</v>
      </c>
      <c r="AF142">
        <v>0</v>
      </c>
      <c r="AG142">
        <v>2</v>
      </c>
      <c r="AH142">
        <v>0</v>
      </c>
      <c r="AI142" t="s">
        <v>290</v>
      </c>
      <c r="AJ142">
        <v>35.803691999999998</v>
      </c>
      <c r="AK142" t="s">
        <v>291</v>
      </c>
      <c r="AL142">
        <v>-90.711986999999993</v>
      </c>
      <c r="AM142">
        <v>25</v>
      </c>
      <c r="AN142">
        <v>1900</v>
      </c>
      <c r="AO142" t="s">
        <v>118</v>
      </c>
      <c r="AP142">
        <v>-94</v>
      </c>
      <c r="AQ142">
        <v>-50</v>
      </c>
      <c r="AR142">
        <v>192</v>
      </c>
      <c r="AZ142">
        <v>1200</v>
      </c>
      <c r="BA142">
        <v>1</v>
      </c>
      <c r="BB142" t="str">
        <f t="shared" si="8"/>
        <v xml:space="preserve">N325GC  </v>
      </c>
      <c r="BC142">
        <v>1</v>
      </c>
      <c r="BH142">
        <v>1925</v>
      </c>
      <c r="BI142">
        <v>1</v>
      </c>
      <c r="BJ142">
        <v>1</v>
      </c>
      <c r="BK142">
        <v>0</v>
      </c>
      <c r="BL142">
        <v>0</v>
      </c>
      <c r="BO142">
        <v>0</v>
      </c>
      <c r="BP142">
        <v>0</v>
      </c>
      <c r="BW142" t="str">
        <f>"15:25:32.299"</f>
        <v>15:25:32.299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0</v>
      </c>
      <c r="CP142" t="s">
        <v>119</v>
      </c>
      <c r="CQ142">
        <v>511</v>
      </c>
      <c r="CR142">
        <v>0</v>
      </c>
      <c r="CW142">
        <v>6952654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"01/04/2021 15:25:30.251"</f>
        <v>01/04/2021 15:25:30.251</v>
      </c>
      <c r="C143" t="str">
        <f t="shared" si="7"/>
        <v>FFDDD3C0</v>
      </c>
      <c r="D143" t="s">
        <v>178</v>
      </c>
      <c r="E143">
        <v>9</v>
      </c>
      <c r="F143">
        <v>1009</v>
      </c>
      <c r="G143" t="s">
        <v>114</v>
      </c>
      <c r="J143" t="s">
        <v>179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>"15:25:32.000"</f>
        <v>15:25:32.000</v>
      </c>
      <c r="T143" t="str">
        <f>"15:25:32.000"</f>
        <v>15:25:32.000</v>
      </c>
      <c r="U143" t="str">
        <f t="shared" si="6"/>
        <v>A3817C</v>
      </c>
      <c r="V143">
        <v>0</v>
      </c>
      <c r="W143">
        <v>0</v>
      </c>
      <c r="X143">
        <v>1</v>
      </c>
      <c r="Z143">
        <v>1</v>
      </c>
      <c r="AA143">
        <v>8</v>
      </c>
      <c r="AB143">
        <v>3</v>
      </c>
      <c r="AC143">
        <v>0</v>
      </c>
      <c r="AD143">
        <v>9</v>
      </c>
      <c r="AE143">
        <v>0</v>
      </c>
      <c r="AF143">
        <v>0</v>
      </c>
      <c r="AG143">
        <v>2</v>
      </c>
      <c r="AH143">
        <v>0</v>
      </c>
      <c r="AI143" t="s">
        <v>290</v>
      </c>
      <c r="AJ143">
        <v>35.803691999999998</v>
      </c>
      <c r="AK143" t="s">
        <v>291</v>
      </c>
      <c r="AL143">
        <v>-90.711986999999993</v>
      </c>
      <c r="AM143">
        <v>25</v>
      </c>
      <c r="AN143">
        <v>1900</v>
      </c>
      <c r="AO143" t="s">
        <v>118</v>
      </c>
      <c r="AP143">
        <v>-94</v>
      </c>
      <c r="AQ143">
        <v>-50</v>
      </c>
      <c r="AR143">
        <v>192</v>
      </c>
      <c r="AZ143">
        <v>1200</v>
      </c>
      <c r="BA143">
        <v>1</v>
      </c>
      <c r="BB143" t="str">
        <f t="shared" si="8"/>
        <v xml:space="preserve">N325GC  </v>
      </c>
      <c r="BC143">
        <v>1</v>
      </c>
      <c r="BH143">
        <v>1925</v>
      </c>
      <c r="BI143">
        <v>1</v>
      </c>
      <c r="BJ143">
        <v>1</v>
      </c>
      <c r="BK143">
        <v>0</v>
      </c>
      <c r="BL143">
        <v>0</v>
      </c>
      <c r="BO143">
        <v>0</v>
      </c>
      <c r="BP143">
        <v>0</v>
      </c>
      <c r="BW143" t="str">
        <f>"15:25:32.299"</f>
        <v>15:25:32.299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0</v>
      </c>
      <c r="CP143" t="s">
        <v>119</v>
      </c>
      <c r="CQ143">
        <v>511</v>
      </c>
      <c r="CR143">
        <v>0</v>
      </c>
      <c r="CW143">
        <v>6952654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"01/04/2021 15:25:31.714"</f>
        <v>01/04/2021 15:25:31.714</v>
      </c>
      <c r="C144" t="str">
        <f t="shared" si="7"/>
        <v>FFDDD3C0</v>
      </c>
      <c r="D144" t="s">
        <v>113</v>
      </c>
      <c r="E144">
        <v>5</v>
      </c>
      <c r="H144">
        <v>169</v>
      </c>
      <c r="I144" t="s">
        <v>114</v>
      </c>
      <c r="J144" t="s">
        <v>115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>"15:25:33.000"</f>
        <v>15:25:33.000</v>
      </c>
      <c r="T144" t="str">
        <f>"15:25:33.000"</f>
        <v>15:25:33.000</v>
      </c>
      <c r="U144" t="str">
        <f t="shared" si="6"/>
        <v>A3817C</v>
      </c>
      <c r="V144">
        <v>0</v>
      </c>
      <c r="W144">
        <v>0</v>
      </c>
      <c r="X144">
        <v>1</v>
      </c>
      <c r="Z144">
        <v>1</v>
      </c>
      <c r="AA144">
        <v>8</v>
      </c>
      <c r="AB144">
        <v>3</v>
      </c>
      <c r="AC144">
        <v>0</v>
      </c>
      <c r="AD144">
        <v>9</v>
      </c>
      <c r="AE144">
        <v>0</v>
      </c>
      <c r="AF144">
        <v>0</v>
      </c>
      <c r="AG144">
        <v>2</v>
      </c>
      <c r="AH144">
        <v>0</v>
      </c>
      <c r="AI144" t="s">
        <v>292</v>
      </c>
      <c r="AJ144">
        <v>35.803435</v>
      </c>
      <c r="AK144" t="s">
        <v>293</v>
      </c>
      <c r="AL144">
        <v>-90.712480999999997</v>
      </c>
      <c r="AM144">
        <v>25</v>
      </c>
      <c r="AN144">
        <v>1900</v>
      </c>
      <c r="AO144" t="s">
        <v>118</v>
      </c>
      <c r="AP144">
        <v>-92</v>
      </c>
      <c r="AQ144">
        <v>-51</v>
      </c>
      <c r="AR144">
        <v>256</v>
      </c>
      <c r="AZ144">
        <v>1200</v>
      </c>
      <c r="BA144">
        <v>1</v>
      </c>
      <c r="BB144" t="str">
        <f t="shared" si="8"/>
        <v xml:space="preserve">N325GC  </v>
      </c>
      <c r="BC144">
        <v>1</v>
      </c>
      <c r="BH144">
        <v>1950</v>
      </c>
      <c r="BI144">
        <v>1</v>
      </c>
      <c r="BJ144">
        <v>1</v>
      </c>
      <c r="BK144">
        <v>0</v>
      </c>
      <c r="BL144">
        <v>0</v>
      </c>
      <c r="BO144">
        <v>0</v>
      </c>
      <c r="BP144">
        <v>0</v>
      </c>
      <c r="BW144" t="str">
        <f>"15:25:33.814"</f>
        <v>15:25:33.814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0</v>
      </c>
      <c r="CP144" t="s">
        <v>119</v>
      </c>
      <c r="CQ144">
        <v>511</v>
      </c>
      <c r="CR144">
        <v>0</v>
      </c>
      <c r="CW144">
        <v>6952925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"01/04/2021 15:25:31.714"</f>
        <v>01/04/2021 15:25:31.714</v>
      </c>
      <c r="C145" t="str">
        <f t="shared" si="7"/>
        <v>FFDDD3C0</v>
      </c>
      <c r="D145" t="s">
        <v>178</v>
      </c>
      <c r="E145">
        <v>9</v>
      </c>
      <c r="F145">
        <v>1009</v>
      </c>
      <c r="G145" t="s">
        <v>114</v>
      </c>
      <c r="J145" t="s">
        <v>179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>"15:25:33.000"</f>
        <v>15:25:33.000</v>
      </c>
      <c r="T145" t="str">
        <f>"15:25:33.000"</f>
        <v>15:25:33.000</v>
      </c>
      <c r="U145" t="str">
        <f t="shared" si="6"/>
        <v>A3817C</v>
      </c>
      <c r="V145">
        <v>0</v>
      </c>
      <c r="W145">
        <v>0</v>
      </c>
      <c r="X145">
        <v>1</v>
      </c>
      <c r="Z145">
        <v>1</v>
      </c>
      <c r="AA145">
        <v>8</v>
      </c>
      <c r="AB145">
        <v>3</v>
      </c>
      <c r="AC145">
        <v>0</v>
      </c>
      <c r="AD145">
        <v>9</v>
      </c>
      <c r="AE145">
        <v>0</v>
      </c>
      <c r="AF145">
        <v>0</v>
      </c>
      <c r="AG145">
        <v>2</v>
      </c>
      <c r="AH145">
        <v>0</v>
      </c>
      <c r="AI145" t="s">
        <v>292</v>
      </c>
      <c r="AJ145">
        <v>35.803435</v>
      </c>
      <c r="AK145" t="s">
        <v>293</v>
      </c>
      <c r="AL145">
        <v>-90.712480999999997</v>
      </c>
      <c r="AM145">
        <v>25</v>
      </c>
      <c r="AN145">
        <v>1900</v>
      </c>
      <c r="AO145" t="s">
        <v>118</v>
      </c>
      <c r="AP145">
        <v>-92</v>
      </c>
      <c r="AQ145">
        <v>-51</v>
      </c>
      <c r="AR145">
        <v>256</v>
      </c>
      <c r="AZ145">
        <v>1200</v>
      </c>
      <c r="BA145">
        <v>1</v>
      </c>
      <c r="BB145" t="str">
        <f t="shared" si="8"/>
        <v xml:space="preserve">N325GC  </v>
      </c>
      <c r="BC145">
        <v>1</v>
      </c>
      <c r="BH145">
        <v>1950</v>
      </c>
      <c r="BI145">
        <v>1</v>
      </c>
      <c r="BJ145">
        <v>1</v>
      </c>
      <c r="BK145">
        <v>0</v>
      </c>
      <c r="BL145">
        <v>0</v>
      </c>
      <c r="BO145">
        <v>0</v>
      </c>
      <c r="BP145">
        <v>0</v>
      </c>
      <c r="BW145" t="str">
        <f>"15:25:33.814"</f>
        <v>15:25:33.814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0</v>
      </c>
      <c r="CP145" t="s">
        <v>119</v>
      </c>
      <c r="CQ145">
        <v>511</v>
      </c>
      <c r="CR145">
        <v>0</v>
      </c>
      <c r="CW145">
        <v>6952925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"01/04/2021 15:25:32.728"</f>
        <v>01/04/2021 15:25:32.728</v>
      </c>
      <c r="C146" t="str">
        <f t="shared" si="7"/>
        <v>FFDDD3C0</v>
      </c>
      <c r="D146" t="s">
        <v>113</v>
      </c>
      <c r="E146">
        <v>5</v>
      </c>
      <c r="H146">
        <v>169</v>
      </c>
      <c r="I146" t="s">
        <v>114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>"15:25:34.000"</f>
        <v>15:25:34.000</v>
      </c>
      <c r="T146" t="str">
        <f>"15:25:34.000"</f>
        <v>15:25:34.000</v>
      </c>
      <c r="U146" t="str">
        <f t="shared" si="6"/>
        <v>A3817C</v>
      </c>
      <c r="V146">
        <v>0</v>
      </c>
      <c r="W146">
        <v>0</v>
      </c>
      <c r="X146">
        <v>1</v>
      </c>
      <c r="Z146">
        <v>1</v>
      </c>
      <c r="AA146">
        <v>8</v>
      </c>
      <c r="AB146">
        <v>3</v>
      </c>
      <c r="AC146">
        <v>0</v>
      </c>
      <c r="AD146">
        <v>9</v>
      </c>
      <c r="AE146">
        <v>0</v>
      </c>
      <c r="AF146">
        <v>0</v>
      </c>
      <c r="AG146">
        <v>2</v>
      </c>
      <c r="AH146">
        <v>0</v>
      </c>
      <c r="AI146" t="s">
        <v>294</v>
      </c>
      <c r="AJ146">
        <v>35.803198999999999</v>
      </c>
      <c r="AK146" t="s">
        <v>295</v>
      </c>
      <c r="AL146">
        <v>-90.712996000000004</v>
      </c>
      <c r="AM146">
        <v>25</v>
      </c>
      <c r="AN146">
        <v>1900</v>
      </c>
      <c r="AO146" t="s">
        <v>118</v>
      </c>
      <c r="AP146">
        <v>-91</v>
      </c>
      <c r="AQ146">
        <v>-52</v>
      </c>
      <c r="AR146">
        <v>128</v>
      </c>
      <c r="AZ146">
        <v>1200</v>
      </c>
      <c r="BA146">
        <v>1</v>
      </c>
      <c r="BB146" t="str">
        <f t="shared" si="8"/>
        <v xml:space="preserve">N325GC  </v>
      </c>
      <c r="BC146">
        <v>1</v>
      </c>
      <c r="BH146">
        <v>1950</v>
      </c>
      <c r="BI146">
        <v>1</v>
      </c>
      <c r="BJ146">
        <v>1</v>
      </c>
      <c r="BK146">
        <v>0</v>
      </c>
      <c r="BL146">
        <v>0</v>
      </c>
      <c r="BO146">
        <v>0</v>
      </c>
      <c r="BP146">
        <v>0</v>
      </c>
      <c r="BW146" t="str">
        <f>"15:25:34.783"</f>
        <v>15:25:34.783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0</v>
      </c>
      <c r="CP146" t="s">
        <v>119</v>
      </c>
      <c r="CQ146">
        <v>511</v>
      </c>
      <c r="CR146">
        <v>0</v>
      </c>
      <c r="CW146">
        <v>6953093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"01/04/2021 15:25:32.728"</f>
        <v>01/04/2021 15:25:32.728</v>
      </c>
      <c r="C147" t="str">
        <f t="shared" si="7"/>
        <v>FFDDD3C0</v>
      </c>
      <c r="D147" t="s">
        <v>178</v>
      </c>
      <c r="E147">
        <v>9</v>
      </c>
      <c r="F147">
        <v>1009</v>
      </c>
      <c r="G147" t="s">
        <v>114</v>
      </c>
      <c r="J147" t="s">
        <v>179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>"15:25:34.000"</f>
        <v>15:25:34.000</v>
      </c>
      <c r="T147" t="str">
        <f>"15:25:34.000"</f>
        <v>15:25:34.000</v>
      </c>
      <c r="U147" t="str">
        <f t="shared" si="6"/>
        <v>A3817C</v>
      </c>
      <c r="V147">
        <v>0</v>
      </c>
      <c r="W147">
        <v>0</v>
      </c>
      <c r="X147">
        <v>1</v>
      </c>
      <c r="Z147">
        <v>1</v>
      </c>
      <c r="AA147">
        <v>8</v>
      </c>
      <c r="AB147">
        <v>3</v>
      </c>
      <c r="AC147">
        <v>0</v>
      </c>
      <c r="AD147">
        <v>9</v>
      </c>
      <c r="AE147">
        <v>0</v>
      </c>
      <c r="AF147">
        <v>0</v>
      </c>
      <c r="AG147">
        <v>2</v>
      </c>
      <c r="AH147">
        <v>0</v>
      </c>
      <c r="AI147" t="s">
        <v>294</v>
      </c>
      <c r="AJ147">
        <v>35.803198999999999</v>
      </c>
      <c r="AK147" t="s">
        <v>295</v>
      </c>
      <c r="AL147">
        <v>-90.712996000000004</v>
      </c>
      <c r="AM147">
        <v>25</v>
      </c>
      <c r="AN147">
        <v>1900</v>
      </c>
      <c r="AO147" t="s">
        <v>118</v>
      </c>
      <c r="AP147">
        <v>-91</v>
      </c>
      <c r="AQ147">
        <v>-52</v>
      </c>
      <c r="AR147">
        <v>128</v>
      </c>
      <c r="AZ147">
        <v>1200</v>
      </c>
      <c r="BA147">
        <v>1</v>
      </c>
      <c r="BB147" t="str">
        <f t="shared" si="8"/>
        <v xml:space="preserve">N325GC  </v>
      </c>
      <c r="BC147">
        <v>1</v>
      </c>
      <c r="BH147">
        <v>1950</v>
      </c>
      <c r="BI147">
        <v>1</v>
      </c>
      <c r="BJ147">
        <v>1</v>
      </c>
      <c r="BK147">
        <v>0</v>
      </c>
      <c r="BL147">
        <v>0</v>
      </c>
      <c r="BO147">
        <v>0</v>
      </c>
      <c r="BP147">
        <v>0</v>
      </c>
      <c r="BW147" t="str">
        <f>"15:25:34.783"</f>
        <v>15:25:34.783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0</v>
      </c>
      <c r="CP147" t="s">
        <v>119</v>
      </c>
      <c r="CQ147">
        <v>511</v>
      </c>
      <c r="CR147">
        <v>0</v>
      </c>
      <c r="CW147">
        <v>6953093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"01/04/2021 15:25:33.848"</f>
        <v>01/04/2021 15:25:33.848</v>
      </c>
      <c r="C148" t="str">
        <f t="shared" si="7"/>
        <v>FFDDD3C0</v>
      </c>
      <c r="D148" t="s">
        <v>113</v>
      </c>
      <c r="E148">
        <v>5</v>
      </c>
      <c r="H148">
        <v>169</v>
      </c>
      <c r="I148" t="s">
        <v>114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>"15:25:35.000"</f>
        <v>15:25:35.000</v>
      </c>
      <c r="T148" t="str">
        <f>"15:25:35.000"</f>
        <v>15:25:35.000</v>
      </c>
      <c r="U148" t="str">
        <f t="shared" si="6"/>
        <v>A3817C</v>
      </c>
      <c r="V148">
        <v>0</v>
      </c>
      <c r="W148">
        <v>0</v>
      </c>
      <c r="X148">
        <v>1</v>
      </c>
      <c r="Z148">
        <v>1</v>
      </c>
      <c r="AA148">
        <v>8</v>
      </c>
      <c r="AB148">
        <v>3</v>
      </c>
      <c r="AC148">
        <v>0</v>
      </c>
      <c r="AD148">
        <v>9</v>
      </c>
      <c r="AE148">
        <v>0</v>
      </c>
      <c r="AF148">
        <v>0</v>
      </c>
      <c r="AG148">
        <v>2</v>
      </c>
      <c r="AH148">
        <v>0</v>
      </c>
      <c r="AI148" t="s">
        <v>296</v>
      </c>
      <c r="AJ148">
        <v>35.802962999999998</v>
      </c>
      <c r="AK148" t="s">
        <v>297</v>
      </c>
      <c r="AL148">
        <v>-90.713532000000001</v>
      </c>
      <c r="AM148">
        <v>25</v>
      </c>
      <c r="AN148">
        <v>1900</v>
      </c>
      <c r="AO148" t="s">
        <v>118</v>
      </c>
      <c r="AP148">
        <v>-86</v>
      </c>
      <c r="AQ148">
        <v>-55</v>
      </c>
      <c r="AR148">
        <v>0</v>
      </c>
      <c r="AZ148">
        <v>1200</v>
      </c>
      <c r="BA148">
        <v>1</v>
      </c>
      <c r="BB148" t="str">
        <f t="shared" si="8"/>
        <v xml:space="preserve">N325GC  </v>
      </c>
      <c r="BC148">
        <v>1</v>
      </c>
      <c r="BH148">
        <v>1950</v>
      </c>
      <c r="BI148">
        <v>1</v>
      </c>
      <c r="BJ148">
        <v>1</v>
      </c>
      <c r="BK148">
        <v>0</v>
      </c>
      <c r="BL148">
        <v>0</v>
      </c>
      <c r="BO148">
        <v>0</v>
      </c>
      <c r="BP148">
        <v>0</v>
      </c>
      <c r="BW148" t="str">
        <f>"15:25:35.886"</f>
        <v>15:25:35.886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1</v>
      </c>
      <c r="CP148" t="s">
        <v>119</v>
      </c>
      <c r="CQ148">
        <v>511</v>
      </c>
      <c r="CR148">
        <v>0</v>
      </c>
      <c r="CW148">
        <v>6953280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"01/04/2021 15:25:33.848"</f>
        <v>01/04/2021 15:25:33.848</v>
      </c>
      <c r="C149" t="str">
        <f t="shared" si="7"/>
        <v>FFDDD3C0</v>
      </c>
      <c r="D149" t="s">
        <v>178</v>
      </c>
      <c r="E149">
        <v>9</v>
      </c>
      <c r="F149">
        <v>1009</v>
      </c>
      <c r="G149" t="s">
        <v>114</v>
      </c>
      <c r="J149" t="s">
        <v>179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>"15:25:35.000"</f>
        <v>15:25:35.000</v>
      </c>
      <c r="T149" t="str">
        <f>"15:25:35.000"</f>
        <v>15:25:35.000</v>
      </c>
      <c r="U149" t="str">
        <f t="shared" si="6"/>
        <v>A3817C</v>
      </c>
      <c r="V149">
        <v>0</v>
      </c>
      <c r="W149">
        <v>0</v>
      </c>
      <c r="X149">
        <v>1</v>
      </c>
      <c r="Z149">
        <v>1</v>
      </c>
      <c r="AA149">
        <v>8</v>
      </c>
      <c r="AB149">
        <v>3</v>
      </c>
      <c r="AC149">
        <v>0</v>
      </c>
      <c r="AD149">
        <v>9</v>
      </c>
      <c r="AE149">
        <v>0</v>
      </c>
      <c r="AF149">
        <v>0</v>
      </c>
      <c r="AG149">
        <v>2</v>
      </c>
      <c r="AH149">
        <v>0</v>
      </c>
      <c r="AI149" t="s">
        <v>296</v>
      </c>
      <c r="AJ149">
        <v>35.802962999999998</v>
      </c>
      <c r="AK149" t="s">
        <v>297</v>
      </c>
      <c r="AL149">
        <v>-90.713532000000001</v>
      </c>
      <c r="AM149">
        <v>25</v>
      </c>
      <c r="AN149">
        <v>1900</v>
      </c>
      <c r="AO149" t="s">
        <v>118</v>
      </c>
      <c r="AP149">
        <v>-86</v>
      </c>
      <c r="AQ149">
        <v>-55</v>
      </c>
      <c r="AR149">
        <v>0</v>
      </c>
      <c r="AZ149">
        <v>1200</v>
      </c>
      <c r="BA149">
        <v>1</v>
      </c>
      <c r="BB149" t="str">
        <f t="shared" si="8"/>
        <v xml:space="preserve">N325GC  </v>
      </c>
      <c r="BC149">
        <v>1</v>
      </c>
      <c r="BH149">
        <v>1950</v>
      </c>
      <c r="BI149">
        <v>1</v>
      </c>
      <c r="BJ149">
        <v>1</v>
      </c>
      <c r="BK149">
        <v>0</v>
      </c>
      <c r="BL149">
        <v>0</v>
      </c>
      <c r="BO149">
        <v>0</v>
      </c>
      <c r="BP149">
        <v>0</v>
      </c>
      <c r="BW149" t="str">
        <f>"15:25:35.886"</f>
        <v>15:25:35.886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1</v>
      </c>
      <c r="CP149" t="s">
        <v>119</v>
      </c>
      <c r="CQ149">
        <v>511</v>
      </c>
      <c r="CR149">
        <v>0</v>
      </c>
      <c r="CW149">
        <v>6953280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"01/04/2021 15:25:34.192"</f>
        <v>01/04/2021 15:25:34.192</v>
      </c>
      <c r="C150" t="str">
        <f t="shared" si="7"/>
        <v>FFDDD3C0</v>
      </c>
      <c r="D150" t="s">
        <v>113</v>
      </c>
      <c r="E150">
        <v>5</v>
      </c>
      <c r="H150">
        <v>169</v>
      </c>
      <c r="I150" t="s">
        <v>114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>"15:25:36.000"</f>
        <v>15:25:36.000</v>
      </c>
      <c r="T150" t="str">
        <f>"15:25:36.000"</f>
        <v>15:25:36.000</v>
      </c>
      <c r="U150" t="str">
        <f t="shared" si="6"/>
        <v>A3817C</v>
      </c>
      <c r="V150">
        <v>0</v>
      </c>
      <c r="W150">
        <v>0</v>
      </c>
      <c r="X150">
        <v>1</v>
      </c>
      <c r="Z150">
        <v>1</v>
      </c>
      <c r="AA150">
        <v>8</v>
      </c>
      <c r="AB150">
        <v>3</v>
      </c>
      <c r="AC150">
        <v>0</v>
      </c>
      <c r="AD150">
        <v>9</v>
      </c>
      <c r="AE150">
        <v>0</v>
      </c>
      <c r="AF150">
        <v>0</v>
      </c>
      <c r="AG150">
        <v>2</v>
      </c>
      <c r="AH150">
        <v>0</v>
      </c>
      <c r="AI150" t="s">
        <v>298</v>
      </c>
      <c r="AJ150">
        <v>35.802726999999997</v>
      </c>
      <c r="AK150" t="s">
        <v>299</v>
      </c>
      <c r="AL150">
        <v>-90.714025000000007</v>
      </c>
      <c r="AM150">
        <v>25</v>
      </c>
      <c r="AN150">
        <v>1900</v>
      </c>
      <c r="AO150" t="s">
        <v>118</v>
      </c>
      <c r="AP150">
        <v>-87</v>
      </c>
      <c r="AQ150">
        <v>-55</v>
      </c>
      <c r="AR150">
        <v>0</v>
      </c>
      <c r="AZ150">
        <v>1200</v>
      </c>
      <c r="BA150">
        <v>1</v>
      </c>
      <c r="BB150" t="str">
        <f t="shared" si="8"/>
        <v xml:space="preserve">N325GC  </v>
      </c>
      <c r="BC150">
        <v>1</v>
      </c>
      <c r="BH150">
        <v>1950</v>
      </c>
      <c r="BI150">
        <v>1</v>
      </c>
      <c r="BJ150">
        <v>1</v>
      </c>
      <c r="BK150">
        <v>0</v>
      </c>
      <c r="BL150">
        <v>0</v>
      </c>
      <c r="BO150">
        <v>0</v>
      </c>
      <c r="BP150">
        <v>0</v>
      </c>
      <c r="BW150" t="str">
        <f>"15:25:36.250"</f>
        <v>15:25:36.250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0</v>
      </c>
      <c r="CP150" t="s">
        <v>119</v>
      </c>
      <c r="CQ150">
        <v>511</v>
      </c>
      <c r="CR150">
        <v>0</v>
      </c>
      <c r="CW150">
        <v>6953356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"01/04/2021 15:25:34.192"</f>
        <v>01/04/2021 15:25:34.192</v>
      </c>
      <c r="C151" t="str">
        <f t="shared" si="7"/>
        <v>FFDDD3C0</v>
      </c>
      <c r="D151" t="s">
        <v>178</v>
      </c>
      <c r="E151">
        <v>9</v>
      </c>
      <c r="F151">
        <v>1009</v>
      </c>
      <c r="G151" t="s">
        <v>114</v>
      </c>
      <c r="J151" t="s">
        <v>179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>"15:25:36.000"</f>
        <v>15:25:36.000</v>
      </c>
      <c r="T151" t="str">
        <f>"15:25:36.000"</f>
        <v>15:25:36.000</v>
      </c>
      <c r="U151" t="str">
        <f t="shared" si="6"/>
        <v>A3817C</v>
      </c>
      <c r="V151">
        <v>0</v>
      </c>
      <c r="W151">
        <v>0</v>
      </c>
      <c r="X151">
        <v>1</v>
      </c>
      <c r="Z151">
        <v>1</v>
      </c>
      <c r="AA151">
        <v>8</v>
      </c>
      <c r="AB151">
        <v>3</v>
      </c>
      <c r="AC151">
        <v>0</v>
      </c>
      <c r="AD151">
        <v>9</v>
      </c>
      <c r="AE151">
        <v>0</v>
      </c>
      <c r="AF151">
        <v>0</v>
      </c>
      <c r="AG151">
        <v>2</v>
      </c>
      <c r="AH151">
        <v>0</v>
      </c>
      <c r="AI151" t="s">
        <v>298</v>
      </c>
      <c r="AJ151">
        <v>35.802726999999997</v>
      </c>
      <c r="AK151" t="s">
        <v>299</v>
      </c>
      <c r="AL151">
        <v>-90.714025000000007</v>
      </c>
      <c r="AM151">
        <v>25</v>
      </c>
      <c r="AN151">
        <v>1900</v>
      </c>
      <c r="AO151" t="s">
        <v>118</v>
      </c>
      <c r="AP151">
        <v>-87</v>
      </c>
      <c r="AQ151">
        <v>-55</v>
      </c>
      <c r="AR151">
        <v>0</v>
      </c>
      <c r="AZ151">
        <v>1200</v>
      </c>
      <c r="BA151">
        <v>1</v>
      </c>
      <c r="BB151" t="str">
        <f t="shared" si="8"/>
        <v xml:space="preserve">N325GC  </v>
      </c>
      <c r="BC151">
        <v>1</v>
      </c>
      <c r="BH151">
        <v>1950</v>
      </c>
      <c r="BI151">
        <v>1</v>
      </c>
      <c r="BJ151">
        <v>1</v>
      </c>
      <c r="BK151">
        <v>0</v>
      </c>
      <c r="BL151">
        <v>0</v>
      </c>
      <c r="BO151">
        <v>0</v>
      </c>
      <c r="BP151">
        <v>0</v>
      </c>
      <c r="BW151" t="str">
        <f>"15:25:36.250"</f>
        <v>15:25:36.250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0</v>
      </c>
      <c r="CP151" t="s">
        <v>119</v>
      </c>
      <c r="CQ151">
        <v>511</v>
      </c>
      <c r="CR151">
        <v>0</v>
      </c>
      <c r="CW151">
        <v>6953356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"01/04/2021 15:25:35.651"</f>
        <v>01/04/2021 15:25:35.651</v>
      </c>
      <c r="C152" t="str">
        <f t="shared" si="7"/>
        <v>FFDDD3C0</v>
      </c>
      <c r="D152" t="s">
        <v>178</v>
      </c>
      <c r="E152">
        <v>9</v>
      </c>
      <c r="F152">
        <v>1009</v>
      </c>
      <c r="G152" t="s">
        <v>114</v>
      </c>
      <c r="J152" t="s">
        <v>179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>"15:25:37.000"</f>
        <v>15:25:37.000</v>
      </c>
      <c r="T152" t="str">
        <f>"15:25:37.000"</f>
        <v>15:25:37.000</v>
      </c>
      <c r="U152" t="str">
        <f t="shared" si="6"/>
        <v>A3817C</v>
      </c>
      <c r="V152">
        <v>0</v>
      </c>
      <c r="W152">
        <v>0</v>
      </c>
      <c r="X152">
        <v>1</v>
      </c>
      <c r="Z152">
        <v>1</v>
      </c>
      <c r="AA152">
        <v>8</v>
      </c>
      <c r="AB152">
        <v>3</v>
      </c>
      <c r="AC152">
        <v>0</v>
      </c>
      <c r="AD152">
        <v>9</v>
      </c>
      <c r="AE152">
        <v>0</v>
      </c>
      <c r="AF152">
        <v>0</v>
      </c>
      <c r="AG152">
        <v>2</v>
      </c>
      <c r="AH152">
        <v>0</v>
      </c>
      <c r="AI152" t="s">
        <v>300</v>
      </c>
      <c r="AJ152">
        <v>35.802447999999998</v>
      </c>
      <c r="AK152" t="s">
        <v>301</v>
      </c>
      <c r="AL152">
        <v>-90.714518999999996</v>
      </c>
      <c r="AM152">
        <v>25</v>
      </c>
      <c r="AN152">
        <v>1900</v>
      </c>
      <c r="AO152" t="s">
        <v>118</v>
      </c>
      <c r="AP152">
        <v>-84</v>
      </c>
      <c r="AQ152">
        <v>-55</v>
      </c>
      <c r="AR152">
        <v>0</v>
      </c>
      <c r="AZ152">
        <v>1200</v>
      </c>
      <c r="BA152">
        <v>1</v>
      </c>
      <c r="BB152" t="str">
        <f t="shared" si="8"/>
        <v xml:space="preserve">N325GC  </v>
      </c>
      <c r="BC152">
        <v>1</v>
      </c>
      <c r="BH152">
        <v>1950</v>
      </c>
      <c r="BI152">
        <v>1</v>
      </c>
      <c r="BJ152">
        <v>1</v>
      </c>
      <c r="BK152">
        <v>0</v>
      </c>
      <c r="BL152">
        <v>0</v>
      </c>
      <c r="BO152">
        <v>0</v>
      </c>
      <c r="BP152">
        <v>0</v>
      </c>
      <c r="BW152" t="str">
        <f>"15:25:37.741"</f>
        <v>15:25:37.741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1</v>
      </c>
      <c r="CP152" t="s">
        <v>119</v>
      </c>
      <c r="CQ152">
        <v>511</v>
      </c>
      <c r="CR152">
        <v>0</v>
      </c>
      <c r="CW152">
        <v>6953634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"01/04/2021 15:25:35.651"</f>
        <v>01/04/2021 15:25:35.651</v>
      </c>
      <c r="C153" t="str">
        <f t="shared" si="7"/>
        <v>FFDDD3C0</v>
      </c>
      <c r="D153" t="s">
        <v>113</v>
      </c>
      <c r="E153">
        <v>5</v>
      </c>
      <c r="H153">
        <v>169</v>
      </c>
      <c r="I153" t="s">
        <v>114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>"15:25:37.000"</f>
        <v>15:25:37.000</v>
      </c>
      <c r="T153" t="str">
        <f>"15:25:37.000"</f>
        <v>15:25:37.000</v>
      </c>
      <c r="U153" t="str">
        <f t="shared" si="6"/>
        <v>A3817C</v>
      </c>
      <c r="V153">
        <v>0</v>
      </c>
      <c r="W153">
        <v>0</v>
      </c>
      <c r="X153">
        <v>1</v>
      </c>
      <c r="Z153">
        <v>1</v>
      </c>
      <c r="AA153">
        <v>8</v>
      </c>
      <c r="AB153">
        <v>3</v>
      </c>
      <c r="AC153">
        <v>0</v>
      </c>
      <c r="AD153">
        <v>9</v>
      </c>
      <c r="AE153">
        <v>0</v>
      </c>
      <c r="AF153">
        <v>0</v>
      </c>
      <c r="AG153">
        <v>2</v>
      </c>
      <c r="AH153">
        <v>0</v>
      </c>
      <c r="AI153" t="s">
        <v>300</v>
      </c>
      <c r="AJ153">
        <v>35.802447999999998</v>
      </c>
      <c r="AK153" t="s">
        <v>301</v>
      </c>
      <c r="AL153">
        <v>-90.714518999999996</v>
      </c>
      <c r="AM153">
        <v>25</v>
      </c>
      <c r="AN153">
        <v>1900</v>
      </c>
      <c r="AO153" t="s">
        <v>118</v>
      </c>
      <c r="AP153">
        <v>-84</v>
      </c>
      <c r="AQ153">
        <v>-55</v>
      </c>
      <c r="AR153">
        <v>0</v>
      </c>
      <c r="AZ153">
        <v>1200</v>
      </c>
      <c r="BA153">
        <v>1</v>
      </c>
      <c r="BB153" t="str">
        <f t="shared" si="8"/>
        <v xml:space="preserve">N325GC  </v>
      </c>
      <c r="BC153">
        <v>1</v>
      </c>
      <c r="BH153">
        <v>1950</v>
      </c>
      <c r="BI153">
        <v>1</v>
      </c>
      <c r="BJ153">
        <v>1</v>
      </c>
      <c r="BK153">
        <v>0</v>
      </c>
      <c r="BL153">
        <v>0</v>
      </c>
      <c r="BO153">
        <v>0</v>
      </c>
      <c r="BP153">
        <v>0</v>
      </c>
      <c r="BW153" t="str">
        <f>"15:25:37.741"</f>
        <v>15:25:37.741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1</v>
      </c>
      <c r="CP153" t="s">
        <v>119</v>
      </c>
      <c r="CQ153">
        <v>511</v>
      </c>
      <c r="CR153">
        <v>0</v>
      </c>
      <c r="CW153">
        <v>6953634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"01/04/2021 15:25:36.859"</f>
        <v>01/04/2021 15:25:36.859</v>
      </c>
      <c r="C154" t="str">
        <f t="shared" si="7"/>
        <v>FFDDD3C0</v>
      </c>
      <c r="D154" t="s">
        <v>178</v>
      </c>
      <c r="E154">
        <v>9</v>
      </c>
      <c r="F154">
        <v>1009</v>
      </c>
      <c r="G154" t="s">
        <v>114</v>
      </c>
      <c r="J154" t="s">
        <v>179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>"15:25:38.000"</f>
        <v>15:25:38.000</v>
      </c>
      <c r="T154" t="str">
        <f>"15:25:38.000"</f>
        <v>15:25:38.000</v>
      </c>
      <c r="U154" t="str">
        <f t="shared" si="6"/>
        <v>A3817C</v>
      </c>
      <c r="V154">
        <v>0</v>
      </c>
      <c r="W154">
        <v>0</v>
      </c>
      <c r="X154">
        <v>1</v>
      </c>
      <c r="Z154">
        <v>1</v>
      </c>
      <c r="AA154">
        <v>8</v>
      </c>
      <c r="AB154">
        <v>3</v>
      </c>
      <c r="AC154">
        <v>0</v>
      </c>
      <c r="AD154">
        <v>9</v>
      </c>
      <c r="AE154">
        <v>0</v>
      </c>
      <c r="AF154">
        <v>0</v>
      </c>
      <c r="AG154">
        <v>2</v>
      </c>
      <c r="AH154">
        <v>0</v>
      </c>
      <c r="AI154" t="s">
        <v>302</v>
      </c>
      <c r="AJ154">
        <v>35.802190000000003</v>
      </c>
      <c r="AK154" t="s">
        <v>303</v>
      </c>
      <c r="AL154">
        <v>-90.714990999999998</v>
      </c>
      <c r="AM154">
        <v>25</v>
      </c>
      <c r="AN154">
        <v>1900</v>
      </c>
      <c r="AO154" t="s">
        <v>118</v>
      </c>
      <c r="AP154">
        <v>-83</v>
      </c>
      <c r="AQ154">
        <v>-55</v>
      </c>
      <c r="AR154">
        <v>0</v>
      </c>
      <c r="AZ154">
        <v>1200</v>
      </c>
      <c r="BA154">
        <v>1</v>
      </c>
      <c r="BB154" t="str">
        <f t="shared" si="8"/>
        <v xml:space="preserve">N325GC  </v>
      </c>
      <c r="BC154">
        <v>1</v>
      </c>
      <c r="BH154">
        <v>1950</v>
      </c>
      <c r="BI154">
        <v>1</v>
      </c>
      <c r="BJ154">
        <v>1</v>
      </c>
      <c r="BK154">
        <v>0</v>
      </c>
      <c r="BL154">
        <v>0</v>
      </c>
      <c r="BO154">
        <v>0</v>
      </c>
      <c r="BP154">
        <v>0</v>
      </c>
      <c r="BW154" t="str">
        <f>"15:25:38.899"</f>
        <v>15:25:38.899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1</v>
      </c>
      <c r="CP154" t="s">
        <v>119</v>
      </c>
      <c r="CQ154">
        <v>511</v>
      </c>
      <c r="CR154">
        <v>0</v>
      </c>
      <c r="CW154">
        <v>6953843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"01/04/2021 15:25:36.859"</f>
        <v>01/04/2021 15:25:36.859</v>
      </c>
      <c r="C155" t="str">
        <f t="shared" si="7"/>
        <v>FFDDD3C0</v>
      </c>
      <c r="D155" t="s">
        <v>113</v>
      </c>
      <c r="E155">
        <v>5</v>
      </c>
      <c r="H155">
        <v>169</v>
      </c>
      <c r="I155" t="s">
        <v>114</v>
      </c>
      <c r="J155" t="s">
        <v>115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>"15:25:38.000"</f>
        <v>15:25:38.000</v>
      </c>
      <c r="T155" t="str">
        <f>"15:25:38.000"</f>
        <v>15:25:38.000</v>
      </c>
      <c r="U155" t="str">
        <f t="shared" si="6"/>
        <v>A3817C</v>
      </c>
      <c r="V155">
        <v>0</v>
      </c>
      <c r="W155">
        <v>0</v>
      </c>
      <c r="X155">
        <v>1</v>
      </c>
      <c r="Z155">
        <v>1</v>
      </c>
      <c r="AA155">
        <v>8</v>
      </c>
      <c r="AB155">
        <v>3</v>
      </c>
      <c r="AC155">
        <v>0</v>
      </c>
      <c r="AD155">
        <v>9</v>
      </c>
      <c r="AE155">
        <v>0</v>
      </c>
      <c r="AF155">
        <v>0</v>
      </c>
      <c r="AG155">
        <v>2</v>
      </c>
      <c r="AH155">
        <v>0</v>
      </c>
      <c r="AI155" t="s">
        <v>302</v>
      </c>
      <c r="AJ155">
        <v>35.802190000000003</v>
      </c>
      <c r="AK155" t="s">
        <v>303</v>
      </c>
      <c r="AL155">
        <v>-90.714990999999998</v>
      </c>
      <c r="AM155">
        <v>25</v>
      </c>
      <c r="AN155">
        <v>1900</v>
      </c>
      <c r="AO155" t="s">
        <v>118</v>
      </c>
      <c r="AP155">
        <v>-83</v>
      </c>
      <c r="AQ155">
        <v>-55</v>
      </c>
      <c r="AR155">
        <v>0</v>
      </c>
      <c r="AZ155">
        <v>1200</v>
      </c>
      <c r="BA155">
        <v>1</v>
      </c>
      <c r="BB155" t="str">
        <f t="shared" si="8"/>
        <v xml:space="preserve">N325GC  </v>
      </c>
      <c r="BC155">
        <v>1</v>
      </c>
      <c r="BH155">
        <v>1950</v>
      </c>
      <c r="BI155">
        <v>1</v>
      </c>
      <c r="BJ155">
        <v>1</v>
      </c>
      <c r="BK155">
        <v>0</v>
      </c>
      <c r="BL155">
        <v>0</v>
      </c>
      <c r="BO155">
        <v>0</v>
      </c>
      <c r="BP155">
        <v>0</v>
      </c>
      <c r="BW155" t="str">
        <f>"15:25:38.899"</f>
        <v>15:25:38.899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1</v>
      </c>
      <c r="CP155" t="s">
        <v>119</v>
      </c>
      <c r="CQ155">
        <v>511</v>
      </c>
      <c r="CR155">
        <v>0</v>
      </c>
      <c r="CW155">
        <v>6953843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"01/04/2021 15:25:37.470"</f>
        <v>01/04/2021 15:25:37.470</v>
      </c>
      <c r="C156" t="str">
        <f t="shared" si="7"/>
        <v>FFDDD3C0</v>
      </c>
      <c r="D156" t="s">
        <v>178</v>
      </c>
      <c r="E156">
        <v>9</v>
      </c>
      <c r="F156">
        <v>1009</v>
      </c>
      <c r="G156" t="s">
        <v>114</v>
      </c>
      <c r="J156" t="s">
        <v>179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 t="shared" ref="S156:T158" si="9">"15:25:39.000"</f>
        <v>15:25:39.000</v>
      </c>
      <c r="T156" t="str">
        <f t="shared" si="9"/>
        <v>15:25:39.000</v>
      </c>
      <c r="U156" t="str">
        <f t="shared" si="6"/>
        <v>A3817C</v>
      </c>
      <c r="V156">
        <v>0</v>
      </c>
      <c r="W156">
        <v>0</v>
      </c>
      <c r="X156">
        <v>1</v>
      </c>
      <c r="Z156">
        <v>1</v>
      </c>
      <c r="AA156">
        <v>8</v>
      </c>
      <c r="AB156">
        <v>3</v>
      </c>
      <c r="AC156">
        <v>0</v>
      </c>
      <c r="AD156">
        <v>9</v>
      </c>
      <c r="AE156">
        <v>0</v>
      </c>
      <c r="AF156">
        <v>0</v>
      </c>
      <c r="AG156">
        <v>2</v>
      </c>
      <c r="AH156">
        <v>0</v>
      </c>
      <c r="AI156" t="s">
        <v>304</v>
      </c>
      <c r="AJ156">
        <v>35.801932999999998</v>
      </c>
      <c r="AK156" t="s">
        <v>305</v>
      </c>
      <c r="AL156">
        <v>-90.715463</v>
      </c>
      <c r="AM156">
        <v>25</v>
      </c>
      <c r="AN156">
        <v>1900</v>
      </c>
      <c r="AO156" t="s">
        <v>118</v>
      </c>
      <c r="AP156">
        <v>-82</v>
      </c>
      <c r="AQ156">
        <v>-55</v>
      </c>
      <c r="AR156">
        <v>0</v>
      </c>
      <c r="AZ156">
        <v>1200</v>
      </c>
      <c r="BA156">
        <v>1</v>
      </c>
      <c r="BB156" t="str">
        <f t="shared" si="8"/>
        <v xml:space="preserve">N325GC  </v>
      </c>
      <c r="BC156">
        <v>1</v>
      </c>
      <c r="BH156">
        <v>1950</v>
      </c>
      <c r="BI156">
        <v>1</v>
      </c>
      <c r="BJ156">
        <v>1</v>
      </c>
      <c r="BK156">
        <v>0</v>
      </c>
      <c r="BL156">
        <v>0</v>
      </c>
      <c r="BO156">
        <v>0</v>
      </c>
      <c r="BP156">
        <v>0</v>
      </c>
      <c r="BW156" t="str">
        <f>"15:25:39.579"</f>
        <v>15:25:39.579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1</v>
      </c>
      <c r="CP156" t="s">
        <v>119</v>
      </c>
      <c r="CQ156">
        <v>511</v>
      </c>
      <c r="CR156">
        <v>0</v>
      </c>
      <c r="CW156">
        <v>6953964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"01/04/2021 15:25:37.470"</f>
        <v>01/04/2021 15:25:37.470</v>
      </c>
      <c r="C157" t="str">
        <f t="shared" si="7"/>
        <v>FFDDD3C0</v>
      </c>
      <c r="D157" t="s">
        <v>306</v>
      </c>
      <c r="E157">
        <v>15</v>
      </c>
      <c r="H157">
        <v>30</v>
      </c>
      <c r="I157" t="s">
        <v>114</v>
      </c>
      <c r="J157" t="s">
        <v>307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si="9"/>
        <v>15:25:39.000</v>
      </c>
      <c r="T157" t="str">
        <f t="shared" si="9"/>
        <v>15:25:39.000</v>
      </c>
      <c r="U157" t="str">
        <f t="shared" si="6"/>
        <v>A3817C</v>
      </c>
      <c r="V157">
        <v>0</v>
      </c>
      <c r="W157">
        <v>0</v>
      </c>
      <c r="X157">
        <v>1</v>
      </c>
      <c r="Z157">
        <v>1</v>
      </c>
      <c r="AA157">
        <v>8</v>
      </c>
      <c r="AB157">
        <v>3</v>
      </c>
      <c r="AC157">
        <v>0</v>
      </c>
      <c r="AD157">
        <v>9</v>
      </c>
      <c r="AE157">
        <v>0</v>
      </c>
      <c r="AF157">
        <v>0</v>
      </c>
      <c r="AG157">
        <v>2</v>
      </c>
      <c r="AH157">
        <v>0</v>
      </c>
      <c r="AI157" t="s">
        <v>304</v>
      </c>
      <c r="AJ157">
        <v>35.801932999999998</v>
      </c>
      <c r="AK157" t="s">
        <v>305</v>
      </c>
      <c r="AL157">
        <v>-90.715463</v>
      </c>
      <c r="AM157">
        <v>25</v>
      </c>
      <c r="AN157">
        <v>1900</v>
      </c>
      <c r="AO157" t="s">
        <v>118</v>
      </c>
      <c r="AP157">
        <v>-82</v>
      </c>
      <c r="AQ157">
        <v>-55</v>
      </c>
      <c r="AR157">
        <v>0</v>
      </c>
      <c r="AZ157">
        <v>1200</v>
      </c>
      <c r="BA157">
        <v>1</v>
      </c>
      <c r="BB157" t="str">
        <f t="shared" si="8"/>
        <v xml:space="preserve">N325GC  </v>
      </c>
      <c r="BC157">
        <v>1</v>
      </c>
      <c r="BH157">
        <v>1950</v>
      </c>
      <c r="BI157">
        <v>1</v>
      </c>
      <c r="BJ157">
        <v>1</v>
      </c>
      <c r="BK157">
        <v>0</v>
      </c>
      <c r="BL157">
        <v>0</v>
      </c>
      <c r="BO157">
        <v>0</v>
      </c>
      <c r="BP157">
        <v>0</v>
      </c>
      <c r="BW157" t="str">
        <f>"15:25:39.579"</f>
        <v>15:25:39.579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0</v>
      </c>
      <c r="CP157" t="s">
        <v>119</v>
      </c>
      <c r="CQ157">
        <v>530</v>
      </c>
      <c r="CR157">
        <v>0</v>
      </c>
      <c r="CW157">
        <v>7233361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"01/04/2021 15:25:37.470"</f>
        <v>01/04/2021 15:25:37.470</v>
      </c>
      <c r="C158" t="str">
        <f t="shared" si="7"/>
        <v>FFDDD3C0</v>
      </c>
      <c r="D158" t="s">
        <v>113</v>
      </c>
      <c r="E158">
        <v>5</v>
      </c>
      <c r="H158">
        <v>169</v>
      </c>
      <c r="I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si="9"/>
        <v>15:25:39.000</v>
      </c>
      <c r="T158" t="str">
        <f t="shared" si="9"/>
        <v>15:25:39.000</v>
      </c>
      <c r="U158" t="str">
        <f t="shared" si="6"/>
        <v>A3817C</v>
      </c>
      <c r="V158">
        <v>0</v>
      </c>
      <c r="W158">
        <v>0</v>
      </c>
      <c r="X158">
        <v>1</v>
      </c>
      <c r="Z158">
        <v>1</v>
      </c>
      <c r="AA158">
        <v>8</v>
      </c>
      <c r="AB158">
        <v>3</v>
      </c>
      <c r="AC158">
        <v>0</v>
      </c>
      <c r="AD158">
        <v>9</v>
      </c>
      <c r="AE158">
        <v>0</v>
      </c>
      <c r="AF158">
        <v>0</v>
      </c>
      <c r="AG158">
        <v>2</v>
      </c>
      <c r="AH158">
        <v>0</v>
      </c>
      <c r="AI158" t="s">
        <v>304</v>
      </c>
      <c r="AJ158">
        <v>35.801932999999998</v>
      </c>
      <c r="AK158" t="s">
        <v>305</v>
      </c>
      <c r="AL158">
        <v>-90.715463</v>
      </c>
      <c r="AM158">
        <v>25</v>
      </c>
      <c r="AN158">
        <v>1900</v>
      </c>
      <c r="AO158" t="s">
        <v>118</v>
      </c>
      <c r="AP158">
        <v>-82</v>
      </c>
      <c r="AQ158">
        <v>-55</v>
      </c>
      <c r="AR158">
        <v>0</v>
      </c>
      <c r="AZ158">
        <v>1200</v>
      </c>
      <c r="BA158">
        <v>1</v>
      </c>
      <c r="BB158" t="str">
        <f t="shared" si="8"/>
        <v xml:space="preserve">N325GC  </v>
      </c>
      <c r="BC158">
        <v>1</v>
      </c>
      <c r="BH158">
        <v>1950</v>
      </c>
      <c r="BI158">
        <v>1</v>
      </c>
      <c r="BJ158">
        <v>1</v>
      </c>
      <c r="BK158">
        <v>0</v>
      </c>
      <c r="BL158">
        <v>0</v>
      </c>
      <c r="BO158">
        <v>0</v>
      </c>
      <c r="BP158">
        <v>0</v>
      </c>
      <c r="BW158" t="str">
        <f>"15:25:39.579"</f>
        <v>15:25:39.579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1</v>
      </c>
      <c r="CP158" t="s">
        <v>119</v>
      </c>
      <c r="CQ158">
        <v>511</v>
      </c>
      <c r="CR158">
        <v>0</v>
      </c>
      <c r="CW158">
        <v>6953964</v>
      </c>
      <c r="CY158">
        <v>0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"01/04/2021 15:25:38.678"</f>
        <v>01/04/2021 15:25:38.678</v>
      </c>
      <c r="C159" t="str">
        <f t="shared" si="7"/>
        <v>FFDDD3C0</v>
      </c>
      <c r="D159" t="s">
        <v>178</v>
      </c>
      <c r="E159">
        <v>9</v>
      </c>
      <c r="F159">
        <v>1009</v>
      </c>
      <c r="G159" t="s">
        <v>114</v>
      </c>
      <c r="J159" t="s">
        <v>179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>"15:25:40.000"</f>
        <v>15:25:40.000</v>
      </c>
      <c r="T159" t="str">
        <f>"15:25:40.000"</f>
        <v>15:25:40.000</v>
      </c>
      <c r="U159" t="str">
        <f t="shared" si="6"/>
        <v>A3817C</v>
      </c>
      <c r="V159">
        <v>0</v>
      </c>
      <c r="W159">
        <v>0</v>
      </c>
      <c r="X159">
        <v>1</v>
      </c>
      <c r="Z159">
        <v>1</v>
      </c>
      <c r="AA159">
        <v>8</v>
      </c>
      <c r="AB159">
        <v>3</v>
      </c>
      <c r="AC159">
        <v>0</v>
      </c>
      <c r="AD159">
        <v>9</v>
      </c>
      <c r="AE159">
        <v>0</v>
      </c>
      <c r="AF159">
        <v>0</v>
      </c>
      <c r="AG159">
        <v>2</v>
      </c>
      <c r="AH159">
        <v>0</v>
      </c>
      <c r="AI159" t="s">
        <v>308</v>
      </c>
      <c r="AJ159">
        <v>35.801675000000003</v>
      </c>
      <c r="AK159" t="s">
        <v>309</v>
      </c>
      <c r="AL159">
        <v>-90.715935000000002</v>
      </c>
      <c r="AM159">
        <v>25</v>
      </c>
      <c r="AN159">
        <v>1900</v>
      </c>
      <c r="AO159" t="s">
        <v>118</v>
      </c>
      <c r="AP159">
        <v>-81</v>
      </c>
      <c r="AQ159">
        <v>-57</v>
      </c>
      <c r="AR159">
        <v>64</v>
      </c>
      <c r="AZ159">
        <v>1200</v>
      </c>
      <c r="BA159">
        <v>1</v>
      </c>
      <c r="BB159" t="str">
        <f t="shared" si="8"/>
        <v xml:space="preserve">N325GC  </v>
      </c>
      <c r="BC159">
        <v>1</v>
      </c>
      <c r="BH159">
        <v>1950</v>
      </c>
      <c r="BI159">
        <v>1</v>
      </c>
      <c r="BJ159">
        <v>1</v>
      </c>
      <c r="BK159">
        <v>0</v>
      </c>
      <c r="BL159">
        <v>0</v>
      </c>
      <c r="BO159">
        <v>0</v>
      </c>
      <c r="BP159">
        <v>0</v>
      </c>
      <c r="BW159" t="str">
        <f>"15:25:40.731"</f>
        <v>15:25:40.731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1</v>
      </c>
      <c r="CP159" t="s">
        <v>119</v>
      </c>
      <c r="CQ159">
        <v>511</v>
      </c>
      <c r="CR159">
        <v>0</v>
      </c>
      <c r="CW159">
        <v>6954167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"01/04/2021 15:25:38.678"</f>
        <v>01/04/2021 15:25:38.678</v>
      </c>
      <c r="C160" t="str">
        <f t="shared" si="7"/>
        <v>FFDDD3C0</v>
      </c>
      <c r="D160" t="s">
        <v>113</v>
      </c>
      <c r="E160">
        <v>5</v>
      </c>
      <c r="H160">
        <v>169</v>
      </c>
      <c r="I160" t="s">
        <v>114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>"15:25:40.000"</f>
        <v>15:25:40.000</v>
      </c>
      <c r="T160" t="str">
        <f>"15:25:40.000"</f>
        <v>15:25:40.000</v>
      </c>
      <c r="U160" t="str">
        <f t="shared" si="6"/>
        <v>A3817C</v>
      </c>
      <c r="V160">
        <v>0</v>
      </c>
      <c r="W160">
        <v>0</v>
      </c>
      <c r="X160">
        <v>1</v>
      </c>
      <c r="Z160">
        <v>1</v>
      </c>
      <c r="AA160">
        <v>8</v>
      </c>
      <c r="AB160">
        <v>3</v>
      </c>
      <c r="AC160">
        <v>0</v>
      </c>
      <c r="AD160">
        <v>9</v>
      </c>
      <c r="AE160">
        <v>0</v>
      </c>
      <c r="AF160">
        <v>0</v>
      </c>
      <c r="AG160">
        <v>2</v>
      </c>
      <c r="AH160">
        <v>0</v>
      </c>
      <c r="AI160" t="s">
        <v>308</v>
      </c>
      <c r="AJ160">
        <v>35.801675000000003</v>
      </c>
      <c r="AK160" t="s">
        <v>309</v>
      </c>
      <c r="AL160">
        <v>-90.715935000000002</v>
      </c>
      <c r="AM160">
        <v>25</v>
      </c>
      <c r="AN160">
        <v>1900</v>
      </c>
      <c r="AO160" t="s">
        <v>118</v>
      </c>
      <c r="AP160">
        <v>-81</v>
      </c>
      <c r="AQ160">
        <v>-57</v>
      </c>
      <c r="AR160">
        <v>64</v>
      </c>
      <c r="AZ160">
        <v>1200</v>
      </c>
      <c r="BA160">
        <v>1</v>
      </c>
      <c r="BB160" t="str">
        <f t="shared" si="8"/>
        <v xml:space="preserve">N325GC  </v>
      </c>
      <c r="BC160">
        <v>1</v>
      </c>
      <c r="BH160">
        <v>1950</v>
      </c>
      <c r="BI160">
        <v>1</v>
      </c>
      <c r="BJ160">
        <v>1</v>
      </c>
      <c r="BK160">
        <v>0</v>
      </c>
      <c r="BL160">
        <v>0</v>
      </c>
      <c r="BO160">
        <v>0</v>
      </c>
      <c r="BP160">
        <v>0</v>
      </c>
      <c r="BW160" t="str">
        <f>"15:25:40.731"</f>
        <v>15:25:40.731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1</v>
      </c>
      <c r="CP160" t="s">
        <v>119</v>
      </c>
      <c r="CQ160">
        <v>511</v>
      </c>
      <c r="CR160">
        <v>0</v>
      </c>
      <c r="CW160">
        <v>6954167</v>
      </c>
      <c r="CY160">
        <v>0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"01/04/2021 15:25:39.325"</f>
        <v>01/04/2021 15:25:39.325</v>
      </c>
      <c r="C161" t="str">
        <f t="shared" si="7"/>
        <v>FFDDD3C0</v>
      </c>
      <c r="D161" t="s">
        <v>178</v>
      </c>
      <c r="E161">
        <v>9</v>
      </c>
      <c r="F161">
        <v>1009</v>
      </c>
      <c r="G161" t="s">
        <v>114</v>
      </c>
      <c r="J161" t="s">
        <v>179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 t="shared" ref="S161:T163" si="10">"15:25:41.000"</f>
        <v>15:25:41.000</v>
      </c>
      <c r="T161" t="str">
        <f t="shared" si="10"/>
        <v>15:25:41.000</v>
      </c>
      <c r="U161" t="str">
        <f t="shared" si="6"/>
        <v>A3817C</v>
      </c>
      <c r="V161">
        <v>0</v>
      </c>
      <c r="W161">
        <v>0</v>
      </c>
      <c r="X161">
        <v>1</v>
      </c>
      <c r="Z161">
        <v>1</v>
      </c>
      <c r="AA161">
        <v>8</v>
      </c>
      <c r="AB161">
        <v>3</v>
      </c>
      <c r="AC161">
        <v>0</v>
      </c>
      <c r="AD161">
        <v>9</v>
      </c>
      <c r="AE161">
        <v>0</v>
      </c>
      <c r="AF161">
        <v>0</v>
      </c>
      <c r="AG161">
        <v>2</v>
      </c>
      <c r="AH161">
        <v>0</v>
      </c>
      <c r="AI161" t="s">
        <v>310</v>
      </c>
      <c r="AJ161">
        <v>35.801395999999997</v>
      </c>
      <c r="AK161" t="s">
        <v>311</v>
      </c>
      <c r="AL161">
        <v>-90.716407000000004</v>
      </c>
      <c r="AM161">
        <v>25</v>
      </c>
      <c r="AN161">
        <v>1900</v>
      </c>
      <c r="AO161" t="s">
        <v>118</v>
      </c>
      <c r="AP161">
        <v>-80</v>
      </c>
      <c r="AQ161">
        <v>-56</v>
      </c>
      <c r="AR161">
        <v>128</v>
      </c>
      <c r="AZ161">
        <v>1200</v>
      </c>
      <c r="BA161">
        <v>1</v>
      </c>
      <c r="BB161" t="str">
        <f t="shared" si="8"/>
        <v xml:space="preserve">N325GC  </v>
      </c>
      <c r="BC161">
        <v>1</v>
      </c>
      <c r="BH161">
        <v>1975</v>
      </c>
      <c r="BI161">
        <v>1</v>
      </c>
      <c r="BJ161">
        <v>1</v>
      </c>
      <c r="BK161">
        <v>0</v>
      </c>
      <c r="BL161">
        <v>0</v>
      </c>
      <c r="BO161">
        <v>0</v>
      </c>
      <c r="BP161">
        <v>0</v>
      </c>
      <c r="BW161" t="str">
        <f>"15:25:41.400"</f>
        <v>15:25:41.400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0</v>
      </c>
      <c r="CP161" t="s">
        <v>119</v>
      </c>
      <c r="CQ161">
        <v>511</v>
      </c>
      <c r="CR161">
        <v>0</v>
      </c>
      <c r="CW161">
        <v>6954293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"01/04/2021 15:25:39.325"</f>
        <v>01/04/2021 15:25:39.325</v>
      </c>
      <c r="C162" t="str">
        <f t="shared" si="7"/>
        <v>FFDDD3C0</v>
      </c>
      <c r="D162" t="s">
        <v>306</v>
      </c>
      <c r="E162">
        <v>15</v>
      </c>
      <c r="H162">
        <v>30</v>
      </c>
      <c r="I162" t="s">
        <v>114</v>
      </c>
      <c r="J162" t="s">
        <v>307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si="10"/>
        <v>15:25:41.000</v>
      </c>
      <c r="T162" t="str">
        <f t="shared" si="10"/>
        <v>15:25:41.000</v>
      </c>
      <c r="U162" t="str">
        <f t="shared" si="6"/>
        <v>A3817C</v>
      </c>
      <c r="V162">
        <v>0</v>
      </c>
      <c r="W162">
        <v>0</v>
      </c>
      <c r="X162">
        <v>1</v>
      </c>
      <c r="Z162">
        <v>1</v>
      </c>
      <c r="AA162">
        <v>8</v>
      </c>
      <c r="AB162">
        <v>3</v>
      </c>
      <c r="AC162">
        <v>0</v>
      </c>
      <c r="AD162">
        <v>9</v>
      </c>
      <c r="AE162">
        <v>0</v>
      </c>
      <c r="AF162">
        <v>0</v>
      </c>
      <c r="AG162">
        <v>2</v>
      </c>
      <c r="AH162">
        <v>0</v>
      </c>
      <c r="AI162" t="s">
        <v>310</v>
      </c>
      <c r="AJ162">
        <v>35.801395999999997</v>
      </c>
      <c r="AK162" t="s">
        <v>311</v>
      </c>
      <c r="AL162">
        <v>-90.716407000000004</v>
      </c>
      <c r="AM162">
        <v>25</v>
      </c>
      <c r="AN162">
        <v>1900</v>
      </c>
      <c r="AO162" t="s">
        <v>118</v>
      </c>
      <c r="AP162">
        <v>-80</v>
      </c>
      <c r="AQ162">
        <v>-56</v>
      </c>
      <c r="AR162">
        <v>128</v>
      </c>
      <c r="AZ162">
        <v>1200</v>
      </c>
      <c r="BA162">
        <v>1</v>
      </c>
      <c r="BB162" t="str">
        <f t="shared" si="8"/>
        <v xml:space="preserve">N325GC  </v>
      </c>
      <c r="BC162">
        <v>1</v>
      </c>
      <c r="BH162">
        <v>1975</v>
      </c>
      <c r="BI162">
        <v>1</v>
      </c>
      <c r="BJ162">
        <v>1</v>
      </c>
      <c r="BK162">
        <v>0</v>
      </c>
      <c r="BL162">
        <v>0</v>
      </c>
      <c r="BO162">
        <v>0</v>
      </c>
      <c r="BP162">
        <v>0</v>
      </c>
      <c r="BW162" t="str">
        <f>"15:25:41.400"</f>
        <v>15:25:41.400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0</v>
      </c>
      <c r="CP162" t="s">
        <v>119</v>
      </c>
      <c r="CQ162">
        <v>530</v>
      </c>
      <c r="CR162">
        <v>0</v>
      </c>
      <c r="CW162">
        <v>7233720</v>
      </c>
      <c r="CY162">
        <v>0</v>
      </c>
      <c r="CZ162">
        <v>0</v>
      </c>
      <c r="DA162">
        <v>1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"01/04/2021 15:25:39.325"</f>
        <v>01/04/2021 15:25:39.325</v>
      </c>
      <c r="C163" t="str">
        <f t="shared" si="7"/>
        <v>FFDDD3C0</v>
      </c>
      <c r="D163" t="s">
        <v>113</v>
      </c>
      <c r="E163">
        <v>5</v>
      </c>
      <c r="H163">
        <v>169</v>
      </c>
      <c r="I163" t="s">
        <v>114</v>
      </c>
      <c r="J163" t="s">
        <v>115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si="10"/>
        <v>15:25:41.000</v>
      </c>
      <c r="T163" t="str">
        <f t="shared" si="10"/>
        <v>15:25:41.000</v>
      </c>
      <c r="U163" t="str">
        <f t="shared" si="6"/>
        <v>A3817C</v>
      </c>
      <c r="V163">
        <v>0</v>
      </c>
      <c r="W163">
        <v>0</v>
      </c>
      <c r="X163">
        <v>1</v>
      </c>
      <c r="Z163">
        <v>1</v>
      </c>
      <c r="AA163">
        <v>8</v>
      </c>
      <c r="AB163">
        <v>3</v>
      </c>
      <c r="AC163">
        <v>0</v>
      </c>
      <c r="AD163">
        <v>9</v>
      </c>
      <c r="AE163">
        <v>0</v>
      </c>
      <c r="AF163">
        <v>0</v>
      </c>
      <c r="AG163">
        <v>2</v>
      </c>
      <c r="AH163">
        <v>0</v>
      </c>
      <c r="AI163" t="s">
        <v>310</v>
      </c>
      <c r="AJ163">
        <v>35.801395999999997</v>
      </c>
      <c r="AK163" t="s">
        <v>311</v>
      </c>
      <c r="AL163">
        <v>-90.716407000000004</v>
      </c>
      <c r="AM163">
        <v>25</v>
      </c>
      <c r="AN163">
        <v>1900</v>
      </c>
      <c r="AO163" t="s">
        <v>118</v>
      </c>
      <c r="AP163">
        <v>-80</v>
      </c>
      <c r="AQ163">
        <v>-56</v>
      </c>
      <c r="AR163">
        <v>128</v>
      </c>
      <c r="AZ163">
        <v>1200</v>
      </c>
      <c r="BA163">
        <v>1</v>
      </c>
      <c r="BB163" t="str">
        <f t="shared" si="8"/>
        <v xml:space="preserve">N325GC  </v>
      </c>
      <c r="BC163">
        <v>1</v>
      </c>
      <c r="BH163">
        <v>1975</v>
      </c>
      <c r="BI163">
        <v>1</v>
      </c>
      <c r="BJ163">
        <v>1</v>
      </c>
      <c r="BK163">
        <v>0</v>
      </c>
      <c r="BL163">
        <v>0</v>
      </c>
      <c r="BO163">
        <v>0</v>
      </c>
      <c r="BP163">
        <v>0</v>
      </c>
      <c r="BW163" t="str">
        <f>"15:25:41.400"</f>
        <v>15:25:41.400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0</v>
      </c>
      <c r="CP163" t="s">
        <v>119</v>
      </c>
      <c r="CQ163">
        <v>511</v>
      </c>
      <c r="CR163">
        <v>0</v>
      </c>
      <c r="CW163">
        <v>6954293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"01/04/2021 15:25:40.432"</f>
        <v>01/04/2021 15:25:40.432</v>
      </c>
      <c r="C164" t="str">
        <f t="shared" si="7"/>
        <v>FFDDD3C0</v>
      </c>
      <c r="D164" t="s">
        <v>178</v>
      </c>
      <c r="E164">
        <v>9</v>
      </c>
      <c r="F164">
        <v>1009</v>
      </c>
      <c r="G164" t="s">
        <v>114</v>
      </c>
      <c r="J164" t="s">
        <v>179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ref="S164:T166" si="11">"15:25:42.000"</f>
        <v>15:25:42.000</v>
      </c>
      <c r="T164" t="str">
        <f t="shared" si="11"/>
        <v>15:25:42.000</v>
      </c>
      <c r="U164" t="str">
        <f t="shared" si="6"/>
        <v>A3817C</v>
      </c>
      <c r="V164">
        <v>0</v>
      </c>
      <c r="W164">
        <v>0</v>
      </c>
      <c r="X164">
        <v>1</v>
      </c>
      <c r="Z164">
        <v>1</v>
      </c>
      <c r="AA164">
        <v>8</v>
      </c>
      <c r="AB164">
        <v>3</v>
      </c>
      <c r="AC164">
        <v>0</v>
      </c>
      <c r="AD164">
        <v>9</v>
      </c>
      <c r="AE164">
        <v>0</v>
      </c>
      <c r="AF164">
        <v>0</v>
      </c>
      <c r="AG164">
        <v>2</v>
      </c>
      <c r="AH164">
        <v>0</v>
      </c>
      <c r="AI164" t="s">
        <v>312</v>
      </c>
      <c r="AJ164">
        <v>35.801138999999999</v>
      </c>
      <c r="AK164" t="s">
        <v>313</v>
      </c>
      <c r="AL164">
        <v>-90.716858000000002</v>
      </c>
      <c r="AM164">
        <v>25</v>
      </c>
      <c r="AN164">
        <v>2000</v>
      </c>
      <c r="AO164" t="s">
        <v>118</v>
      </c>
      <c r="AP164">
        <v>-80</v>
      </c>
      <c r="AQ164">
        <v>-56</v>
      </c>
      <c r="AR164">
        <v>192</v>
      </c>
      <c r="AZ164">
        <v>1200</v>
      </c>
      <c r="BA164">
        <v>1</v>
      </c>
      <c r="BB164" t="str">
        <f t="shared" si="8"/>
        <v xml:space="preserve">N325GC  </v>
      </c>
      <c r="BC164">
        <v>1</v>
      </c>
      <c r="BH164">
        <v>1975</v>
      </c>
      <c r="BI164">
        <v>1</v>
      </c>
      <c r="BJ164">
        <v>1</v>
      </c>
      <c r="BK164">
        <v>0</v>
      </c>
      <c r="BL164">
        <v>0</v>
      </c>
      <c r="BO164">
        <v>0</v>
      </c>
      <c r="BP164">
        <v>0</v>
      </c>
      <c r="BW164" t="str">
        <f>"15:25:42.546"</f>
        <v>15:25:42.546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0</v>
      </c>
      <c r="CP164" t="s">
        <v>119</v>
      </c>
      <c r="CQ164">
        <v>511</v>
      </c>
      <c r="CR164">
        <v>0</v>
      </c>
      <c r="CW164">
        <v>6954507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"01/04/2021 15:25:40.432"</f>
        <v>01/04/2021 15:25:40.432</v>
      </c>
      <c r="C165" t="str">
        <f t="shared" si="7"/>
        <v>FFDDD3C0</v>
      </c>
      <c r="D165" t="s">
        <v>306</v>
      </c>
      <c r="E165">
        <v>15</v>
      </c>
      <c r="H165">
        <v>30</v>
      </c>
      <c r="I165" t="s">
        <v>114</v>
      </c>
      <c r="J165" t="s">
        <v>307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 t="shared" si="11"/>
        <v>15:25:42.000</v>
      </c>
      <c r="T165" t="str">
        <f t="shared" si="11"/>
        <v>15:25:42.000</v>
      </c>
      <c r="U165" t="str">
        <f t="shared" si="6"/>
        <v>A3817C</v>
      </c>
      <c r="V165">
        <v>0</v>
      </c>
      <c r="W165">
        <v>0</v>
      </c>
      <c r="X165">
        <v>1</v>
      </c>
      <c r="Z165">
        <v>1</v>
      </c>
      <c r="AA165">
        <v>8</v>
      </c>
      <c r="AB165">
        <v>3</v>
      </c>
      <c r="AC165">
        <v>0</v>
      </c>
      <c r="AD165">
        <v>9</v>
      </c>
      <c r="AE165">
        <v>0</v>
      </c>
      <c r="AF165">
        <v>0</v>
      </c>
      <c r="AG165">
        <v>2</v>
      </c>
      <c r="AH165">
        <v>0</v>
      </c>
      <c r="AI165" t="s">
        <v>312</v>
      </c>
      <c r="AJ165">
        <v>35.801138999999999</v>
      </c>
      <c r="AK165" t="s">
        <v>313</v>
      </c>
      <c r="AL165">
        <v>-90.716858000000002</v>
      </c>
      <c r="AM165">
        <v>25</v>
      </c>
      <c r="AN165">
        <v>2000</v>
      </c>
      <c r="AO165" t="s">
        <v>118</v>
      </c>
      <c r="AP165">
        <v>-80</v>
      </c>
      <c r="AQ165">
        <v>-56</v>
      </c>
      <c r="AR165">
        <v>192</v>
      </c>
      <c r="AZ165">
        <v>1200</v>
      </c>
      <c r="BA165">
        <v>1</v>
      </c>
      <c r="BB165" t="str">
        <f t="shared" si="8"/>
        <v xml:space="preserve">N325GC  </v>
      </c>
      <c r="BC165">
        <v>1</v>
      </c>
      <c r="BH165">
        <v>1975</v>
      </c>
      <c r="BI165">
        <v>1</v>
      </c>
      <c r="BJ165">
        <v>1</v>
      </c>
      <c r="BK165">
        <v>0</v>
      </c>
      <c r="BL165">
        <v>0</v>
      </c>
      <c r="BO165">
        <v>0</v>
      </c>
      <c r="BP165">
        <v>0</v>
      </c>
      <c r="BW165" t="str">
        <f>"15:25:42.546"</f>
        <v>15:25:42.546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0</v>
      </c>
      <c r="CP165" t="s">
        <v>119</v>
      </c>
      <c r="CQ165">
        <v>530</v>
      </c>
      <c r="CR165">
        <v>0</v>
      </c>
      <c r="CW165">
        <v>7233935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"01/04/2021 15:25:40.432"</f>
        <v>01/04/2021 15:25:40.432</v>
      </c>
      <c r="C166" t="str">
        <f t="shared" si="7"/>
        <v>FFDDD3C0</v>
      </c>
      <c r="D166" t="s">
        <v>113</v>
      </c>
      <c r="E166">
        <v>5</v>
      </c>
      <c r="H166">
        <v>169</v>
      </c>
      <c r="I166" t="s">
        <v>114</v>
      </c>
      <c r="J166" t="s">
        <v>115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 t="shared" si="11"/>
        <v>15:25:42.000</v>
      </c>
      <c r="T166" t="str">
        <f t="shared" si="11"/>
        <v>15:25:42.000</v>
      </c>
      <c r="U166" t="str">
        <f t="shared" si="6"/>
        <v>A3817C</v>
      </c>
      <c r="V166">
        <v>0</v>
      </c>
      <c r="W166">
        <v>0</v>
      </c>
      <c r="X166">
        <v>1</v>
      </c>
      <c r="Z166">
        <v>1</v>
      </c>
      <c r="AA166">
        <v>8</v>
      </c>
      <c r="AB166">
        <v>3</v>
      </c>
      <c r="AC166">
        <v>0</v>
      </c>
      <c r="AD166">
        <v>9</v>
      </c>
      <c r="AE166">
        <v>0</v>
      </c>
      <c r="AF166">
        <v>0</v>
      </c>
      <c r="AG166">
        <v>2</v>
      </c>
      <c r="AH166">
        <v>0</v>
      </c>
      <c r="AI166" t="s">
        <v>312</v>
      </c>
      <c r="AJ166">
        <v>35.801138999999999</v>
      </c>
      <c r="AK166" t="s">
        <v>313</v>
      </c>
      <c r="AL166">
        <v>-90.716858000000002</v>
      </c>
      <c r="AM166">
        <v>25</v>
      </c>
      <c r="AN166">
        <v>2000</v>
      </c>
      <c r="AO166" t="s">
        <v>118</v>
      </c>
      <c r="AP166">
        <v>-80</v>
      </c>
      <c r="AQ166">
        <v>-56</v>
      </c>
      <c r="AR166">
        <v>192</v>
      </c>
      <c r="AZ166">
        <v>1200</v>
      </c>
      <c r="BA166">
        <v>1</v>
      </c>
      <c r="BB166" t="str">
        <f t="shared" si="8"/>
        <v xml:space="preserve">N325GC  </v>
      </c>
      <c r="BC166">
        <v>1</v>
      </c>
      <c r="BH166">
        <v>1975</v>
      </c>
      <c r="BI166">
        <v>1</v>
      </c>
      <c r="BJ166">
        <v>1</v>
      </c>
      <c r="BK166">
        <v>0</v>
      </c>
      <c r="BL166">
        <v>0</v>
      </c>
      <c r="BO166">
        <v>0</v>
      </c>
      <c r="BP166">
        <v>0</v>
      </c>
      <c r="BW166" t="str">
        <f>"15:25:42.546"</f>
        <v>15:25:42.546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0</v>
      </c>
      <c r="CP166" t="s">
        <v>119</v>
      </c>
      <c r="CQ166">
        <v>511</v>
      </c>
      <c r="CR166">
        <v>0</v>
      </c>
      <c r="CW166">
        <v>6954507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"01/04/2021 15:25:41.710"</f>
        <v>01/04/2021 15:25:41.710</v>
      </c>
      <c r="C167" t="str">
        <f t="shared" si="7"/>
        <v>FFDDD3C0</v>
      </c>
      <c r="D167" t="s">
        <v>113</v>
      </c>
      <c r="E167">
        <v>5</v>
      </c>
      <c r="H167">
        <v>169</v>
      </c>
      <c r="I167" t="s">
        <v>114</v>
      </c>
      <c r="J167" t="s">
        <v>115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 t="shared" ref="S167:T169" si="12">"15:25:43.000"</f>
        <v>15:25:43.000</v>
      </c>
      <c r="T167" t="str">
        <f t="shared" si="12"/>
        <v>15:25:43.000</v>
      </c>
      <c r="U167" t="str">
        <f t="shared" si="6"/>
        <v>A3817C</v>
      </c>
      <c r="V167">
        <v>0</v>
      </c>
      <c r="W167">
        <v>0</v>
      </c>
      <c r="X167">
        <v>1</v>
      </c>
      <c r="Z167">
        <v>1</v>
      </c>
      <c r="AA167">
        <v>8</v>
      </c>
      <c r="AB167">
        <v>3</v>
      </c>
      <c r="AC167">
        <v>0</v>
      </c>
      <c r="AD167">
        <v>9</v>
      </c>
      <c r="AE167">
        <v>0</v>
      </c>
      <c r="AF167">
        <v>0</v>
      </c>
      <c r="AG167">
        <v>2</v>
      </c>
      <c r="AH167">
        <v>0</v>
      </c>
      <c r="AI167" t="s">
        <v>314</v>
      </c>
      <c r="AJ167">
        <v>35.800880999999997</v>
      </c>
      <c r="AK167" t="s">
        <v>315</v>
      </c>
      <c r="AL167">
        <v>-90.717309</v>
      </c>
      <c r="AM167">
        <v>25</v>
      </c>
      <c r="AN167">
        <v>2000</v>
      </c>
      <c r="AO167" t="s">
        <v>118</v>
      </c>
      <c r="AP167">
        <v>-77</v>
      </c>
      <c r="AQ167">
        <v>-55</v>
      </c>
      <c r="AR167">
        <v>192</v>
      </c>
      <c r="AZ167">
        <v>1200</v>
      </c>
      <c r="BA167">
        <v>1</v>
      </c>
      <c r="BB167" t="str">
        <f t="shared" si="8"/>
        <v xml:space="preserve">N325GC  </v>
      </c>
      <c r="BC167">
        <v>1</v>
      </c>
      <c r="BH167">
        <v>1975</v>
      </c>
      <c r="BI167">
        <v>1</v>
      </c>
      <c r="BJ167">
        <v>1</v>
      </c>
      <c r="BK167">
        <v>0</v>
      </c>
      <c r="BL167">
        <v>0</v>
      </c>
      <c r="BO167">
        <v>0</v>
      </c>
      <c r="BP167">
        <v>0</v>
      </c>
      <c r="BW167" t="str">
        <f>"15:25:43.804"</f>
        <v>15:25:43.804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0</v>
      </c>
      <c r="CP167" t="s">
        <v>119</v>
      </c>
      <c r="CQ167">
        <v>530</v>
      </c>
      <c r="CR167">
        <v>0</v>
      </c>
      <c r="CW167">
        <v>7234183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"01/04/2021 15:25:41.710"</f>
        <v>01/04/2021 15:25:41.710</v>
      </c>
      <c r="C168" t="str">
        <f t="shared" si="7"/>
        <v>FFDDD3C0</v>
      </c>
      <c r="D168" t="s">
        <v>178</v>
      </c>
      <c r="E168">
        <v>9</v>
      </c>
      <c r="F168">
        <v>1009</v>
      </c>
      <c r="G168" t="s">
        <v>114</v>
      </c>
      <c r="J168" t="s">
        <v>179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 t="shared" si="12"/>
        <v>15:25:43.000</v>
      </c>
      <c r="T168" t="str">
        <f t="shared" si="12"/>
        <v>15:25:43.000</v>
      </c>
      <c r="U168" t="str">
        <f t="shared" si="6"/>
        <v>A3817C</v>
      </c>
      <c r="V168">
        <v>0</v>
      </c>
      <c r="W168">
        <v>0</v>
      </c>
      <c r="X168">
        <v>1</v>
      </c>
      <c r="Z168">
        <v>1</v>
      </c>
      <c r="AA168">
        <v>8</v>
      </c>
      <c r="AB168">
        <v>3</v>
      </c>
      <c r="AC168">
        <v>0</v>
      </c>
      <c r="AD168">
        <v>9</v>
      </c>
      <c r="AE168">
        <v>0</v>
      </c>
      <c r="AF168">
        <v>0</v>
      </c>
      <c r="AG168">
        <v>2</v>
      </c>
      <c r="AH168">
        <v>0</v>
      </c>
      <c r="AI168" t="s">
        <v>314</v>
      </c>
      <c r="AJ168">
        <v>35.800880999999997</v>
      </c>
      <c r="AK168" t="s">
        <v>315</v>
      </c>
      <c r="AL168">
        <v>-90.717309</v>
      </c>
      <c r="AM168">
        <v>25</v>
      </c>
      <c r="AN168">
        <v>2000</v>
      </c>
      <c r="AO168" t="s">
        <v>118</v>
      </c>
      <c r="AP168">
        <v>-77</v>
      </c>
      <c r="AQ168">
        <v>-55</v>
      </c>
      <c r="AR168">
        <v>192</v>
      </c>
      <c r="AZ168">
        <v>1200</v>
      </c>
      <c r="BA168">
        <v>1</v>
      </c>
      <c r="BB168" t="str">
        <f t="shared" si="8"/>
        <v xml:space="preserve">N325GC  </v>
      </c>
      <c r="BC168">
        <v>1</v>
      </c>
      <c r="BH168">
        <v>1975</v>
      </c>
      <c r="BI168">
        <v>1</v>
      </c>
      <c r="BJ168">
        <v>1</v>
      </c>
      <c r="BK168">
        <v>0</v>
      </c>
      <c r="BL168">
        <v>0</v>
      </c>
      <c r="BO168">
        <v>0</v>
      </c>
      <c r="BP168">
        <v>0</v>
      </c>
      <c r="BW168" t="str">
        <f>"15:25:43.804"</f>
        <v>15:25:43.804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0</v>
      </c>
      <c r="CP168" t="s">
        <v>119</v>
      </c>
      <c r="CQ168">
        <v>530</v>
      </c>
      <c r="CR168">
        <v>0</v>
      </c>
      <c r="CW168">
        <v>7234183</v>
      </c>
      <c r="CY168">
        <v>0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"01/04/2021 15:25:41.710"</f>
        <v>01/04/2021 15:25:41.710</v>
      </c>
      <c r="C169" t="str">
        <f t="shared" si="7"/>
        <v>FFDDD3C0</v>
      </c>
      <c r="D169" t="s">
        <v>306</v>
      </c>
      <c r="E169">
        <v>15</v>
      </c>
      <c r="H169">
        <v>30</v>
      </c>
      <c r="I169" t="s">
        <v>114</v>
      </c>
      <c r="J169" t="s">
        <v>307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 t="shared" si="12"/>
        <v>15:25:43.000</v>
      </c>
      <c r="T169" t="str">
        <f t="shared" si="12"/>
        <v>15:25:43.000</v>
      </c>
      <c r="U169" t="str">
        <f t="shared" si="6"/>
        <v>A3817C</v>
      </c>
      <c r="V169">
        <v>0</v>
      </c>
      <c r="W169">
        <v>0</v>
      </c>
      <c r="X169">
        <v>1</v>
      </c>
      <c r="Z169">
        <v>1</v>
      </c>
      <c r="AA169">
        <v>8</v>
      </c>
      <c r="AB169">
        <v>3</v>
      </c>
      <c r="AC169">
        <v>0</v>
      </c>
      <c r="AD169">
        <v>9</v>
      </c>
      <c r="AE169">
        <v>0</v>
      </c>
      <c r="AF169">
        <v>0</v>
      </c>
      <c r="AG169">
        <v>2</v>
      </c>
      <c r="AH169">
        <v>0</v>
      </c>
      <c r="AI169" t="s">
        <v>314</v>
      </c>
      <c r="AJ169">
        <v>35.800880999999997</v>
      </c>
      <c r="AK169" t="s">
        <v>315</v>
      </c>
      <c r="AL169">
        <v>-90.717309</v>
      </c>
      <c r="AM169">
        <v>25</v>
      </c>
      <c r="AN169">
        <v>2000</v>
      </c>
      <c r="AO169" t="s">
        <v>118</v>
      </c>
      <c r="AP169">
        <v>-77</v>
      </c>
      <c r="AQ169">
        <v>-55</v>
      </c>
      <c r="AR169">
        <v>192</v>
      </c>
      <c r="AZ169">
        <v>1200</v>
      </c>
      <c r="BA169">
        <v>1</v>
      </c>
      <c r="BB169" t="str">
        <f t="shared" si="8"/>
        <v xml:space="preserve">N325GC  </v>
      </c>
      <c r="BC169">
        <v>1</v>
      </c>
      <c r="BH169">
        <v>1975</v>
      </c>
      <c r="BI169">
        <v>1</v>
      </c>
      <c r="BJ169">
        <v>1</v>
      </c>
      <c r="BK169">
        <v>0</v>
      </c>
      <c r="BL169">
        <v>0</v>
      </c>
      <c r="BO169">
        <v>0</v>
      </c>
      <c r="BP169">
        <v>0</v>
      </c>
      <c r="BW169" t="str">
        <f>"15:25:43.804"</f>
        <v>15:25:43.804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0</v>
      </c>
      <c r="CP169" t="s">
        <v>119</v>
      </c>
      <c r="CQ169">
        <v>530</v>
      </c>
      <c r="CR169">
        <v>0</v>
      </c>
      <c r="CW169">
        <v>7234183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"01/04/2021 15:25:42.241"</f>
        <v>01/04/2021 15:25:42.241</v>
      </c>
      <c r="C170" t="str">
        <f t="shared" si="7"/>
        <v>FFDDD3C0</v>
      </c>
      <c r="D170" t="s">
        <v>178</v>
      </c>
      <c r="E170">
        <v>9</v>
      </c>
      <c r="F170">
        <v>1009</v>
      </c>
      <c r="G170" t="s">
        <v>114</v>
      </c>
      <c r="J170" t="s">
        <v>179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 t="shared" ref="S170:T172" si="13">"15:25:44.000"</f>
        <v>15:25:44.000</v>
      </c>
      <c r="T170" t="str">
        <f t="shared" si="13"/>
        <v>15:25:44.000</v>
      </c>
      <c r="U170" t="str">
        <f t="shared" si="6"/>
        <v>A3817C</v>
      </c>
      <c r="V170">
        <v>0</v>
      </c>
      <c r="W170">
        <v>0</v>
      </c>
      <c r="X170">
        <v>1</v>
      </c>
      <c r="Z170">
        <v>1</v>
      </c>
      <c r="AA170">
        <v>8</v>
      </c>
      <c r="AB170">
        <v>3</v>
      </c>
      <c r="AC170">
        <v>0</v>
      </c>
      <c r="AD170">
        <v>9</v>
      </c>
      <c r="AE170">
        <v>0</v>
      </c>
      <c r="AF170">
        <v>0</v>
      </c>
      <c r="AG170">
        <v>2</v>
      </c>
      <c r="AH170">
        <v>0</v>
      </c>
      <c r="AI170" t="s">
        <v>316</v>
      </c>
      <c r="AJ170">
        <v>35.800601999999998</v>
      </c>
      <c r="AK170" t="s">
        <v>317</v>
      </c>
      <c r="AL170">
        <v>-90.717759000000001</v>
      </c>
      <c r="AM170">
        <v>25</v>
      </c>
      <c r="AN170">
        <v>2000</v>
      </c>
      <c r="AO170" t="s">
        <v>118</v>
      </c>
      <c r="AP170">
        <v>-78</v>
      </c>
      <c r="AQ170">
        <v>-57</v>
      </c>
      <c r="AR170">
        <v>192</v>
      </c>
      <c r="AZ170">
        <v>1200</v>
      </c>
      <c r="BA170">
        <v>1</v>
      </c>
      <c r="BB170" t="str">
        <f t="shared" si="8"/>
        <v xml:space="preserve">N325GC  </v>
      </c>
      <c r="BC170">
        <v>1</v>
      </c>
      <c r="BH170">
        <v>1975</v>
      </c>
      <c r="BI170">
        <v>1</v>
      </c>
      <c r="BJ170">
        <v>1</v>
      </c>
      <c r="BK170">
        <v>0</v>
      </c>
      <c r="BL170">
        <v>0</v>
      </c>
      <c r="BO170">
        <v>0</v>
      </c>
      <c r="BP170">
        <v>0</v>
      </c>
      <c r="BW170" t="str">
        <f>"15:25:44.344"</f>
        <v>15:25:44.344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0</v>
      </c>
      <c r="CP170" t="s">
        <v>119</v>
      </c>
      <c r="CQ170">
        <v>530</v>
      </c>
      <c r="CR170">
        <v>0</v>
      </c>
      <c r="CW170">
        <v>7234286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"01/04/2021 15:25:42.241"</f>
        <v>01/04/2021 15:25:42.241</v>
      </c>
      <c r="C171" t="str">
        <f t="shared" si="7"/>
        <v>FFDDD3C0</v>
      </c>
      <c r="D171" t="s">
        <v>306</v>
      </c>
      <c r="E171">
        <v>15</v>
      </c>
      <c r="H171">
        <v>30</v>
      </c>
      <c r="I171" t="s">
        <v>114</v>
      </c>
      <c r="J171" t="s">
        <v>307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 t="shared" si="13"/>
        <v>15:25:44.000</v>
      </c>
      <c r="T171" t="str">
        <f t="shared" si="13"/>
        <v>15:25:44.000</v>
      </c>
      <c r="U171" t="str">
        <f t="shared" si="6"/>
        <v>A3817C</v>
      </c>
      <c r="V171">
        <v>0</v>
      </c>
      <c r="W171">
        <v>0</v>
      </c>
      <c r="X171">
        <v>1</v>
      </c>
      <c r="Z171">
        <v>1</v>
      </c>
      <c r="AA171">
        <v>8</v>
      </c>
      <c r="AB171">
        <v>3</v>
      </c>
      <c r="AC171">
        <v>0</v>
      </c>
      <c r="AD171">
        <v>9</v>
      </c>
      <c r="AE171">
        <v>0</v>
      </c>
      <c r="AF171">
        <v>0</v>
      </c>
      <c r="AG171">
        <v>2</v>
      </c>
      <c r="AH171">
        <v>0</v>
      </c>
      <c r="AI171" t="s">
        <v>316</v>
      </c>
      <c r="AJ171">
        <v>35.800601999999998</v>
      </c>
      <c r="AK171" t="s">
        <v>317</v>
      </c>
      <c r="AL171">
        <v>-90.717759000000001</v>
      </c>
      <c r="AM171">
        <v>25</v>
      </c>
      <c r="AN171">
        <v>2000</v>
      </c>
      <c r="AO171" t="s">
        <v>118</v>
      </c>
      <c r="AP171">
        <v>-78</v>
      </c>
      <c r="AQ171">
        <v>-57</v>
      </c>
      <c r="AR171">
        <v>192</v>
      </c>
      <c r="AZ171">
        <v>1200</v>
      </c>
      <c r="BA171">
        <v>1</v>
      </c>
      <c r="BB171" t="str">
        <f t="shared" si="8"/>
        <v xml:space="preserve">N325GC  </v>
      </c>
      <c r="BC171">
        <v>1</v>
      </c>
      <c r="BH171">
        <v>1975</v>
      </c>
      <c r="BI171">
        <v>1</v>
      </c>
      <c r="BJ171">
        <v>1</v>
      </c>
      <c r="BK171">
        <v>0</v>
      </c>
      <c r="BL171">
        <v>0</v>
      </c>
      <c r="BO171">
        <v>0</v>
      </c>
      <c r="BP171">
        <v>0</v>
      </c>
      <c r="BW171" t="str">
        <f>"15:25:44.344"</f>
        <v>15:25:44.344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0</v>
      </c>
      <c r="CP171" t="s">
        <v>119</v>
      </c>
      <c r="CQ171">
        <v>530</v>
      </c>
      <c r="CR171">
        <v>0</v>
      </c>
      <c r="CW171">
        <v>7234286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"01/04/2021 15:25:42.241"</f>
        <v>01/04/2021 15:25:42.241</v>
      </c>
      <c r="C172" t="str">
        <f t="shared" si="7"/>
        <v>FFDDD3C0</v>
      </c>
      <c r="D172" t="s">
        <v>113</v>
      </c>
      <c r="E172">
        <v>5</v>
      </c>
      <c r="H172">
        <v>169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 t="shared" si="13"/>
        <v>15:25:44.000</v>
      </c>
      <c r="T172" t="str">
        <f t="shared" si="13"/>
        <v>15:25:44.000</v>
      </c>
      <c r="U172" t="str">
        <f t="shared" si="6"/>
        <v>A3817C</v>
      </c>
      <c r="V172">
        <v>0</v>
      </c>
      <c r="W172">
        <v>0</v>
      </c>
      <c r="X172">
        <v>1</v>
      </c>
      <c r="Z172">
        <v>1</v>
      </c>
      <c r="AA172">
        <v>8</v>
      </c>
      <c r="AB172">
        <v>3</v>
      </c>
      <c r="AC172">
        <v>0</v>
      </c>
      <c r="AD172">
        <v>9</v>
      </c>
      <c r="AE172">
        <v>0</v>
      </c>
      <c r="AF172">
        <v>0</v>
      </c>
      <c r="AG172">
        <v>2</v>
      </c>
      <c r="AH172">
        <v>0</v>
      </c>
      <c r="AI172" t="s">
        <v>316</v>
      </c>
      <c r="AJ172">
        <v>35.800601999999998</v>
      </c>
      <c r="AK172" t="s">
        <v>317</v>
      </c>
      <c r="AL172">
        <v>-90.717759000000001</v>
      </c>
      <c r="AM172">
        <v>25</v>
      </c>
      <c r="AN172">
        <v>2000</v>
      </c>
      <c r="AO172" t="s">
        <v>118</v>
      </c>
      <c r="AP172">
        <v>-78</v>
      </c>
      <c r="AQ172">
        <v>-57</v>
      </c>
      <c r="AR172">
        <v>192</v>
      </c>
      <c r="AZ172">
        <v>1200</v>
      </c>
      <c r="BA172">
        <v>1</v>
      </c>
      <c r="BB172" t="str">
        <f t="shared" si="8"/>
        <v xml:space="preserve">N325GC  </v>
      </c>
      <c r="BC172">
        <v>1</v>
      </c>
      <c r="BH172">
        <v>1975</v>
      </c>
      <c r="BI172">
        <v>1</v>
      </c>
      <c r="BJ172">
        <v>1</v>
      </c>
      <c r="BK172">
        <v>0</v>
      </c>
      <c r="BL172">
        <v>0</v>
      </c>
      <c r="BO172">
        <v>0</v>
      </c>
      <c r="BP172">
        <v>0</v>
      </c>
      <c r="BW172" t="str">
        <f>"15:25:44.344"</f>
        <v>15:25:44.344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0</v>
      </c>
      <c r="CP172" t="s">
        <v>119</v>
      </c>
      <c r="CQ172">
        <v>530</v>
      </c>
      <c r="CR172">
        <v>0</v>
      </c>
      <c r="CW172">
        <v>7234286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"01/04/2021 15:25:43.498"</f>
        <v>01/04/2021 15:25:43.498</v>
      </c>
      <c r="C173" t="str">
        <f t="shared" si="7"/>
        <v>FFDDD3C0</v>
      </c>
      <c r="D173" t="s">
        <v>178</v>
      </c>
      <c r="E173">
        <v>9</v>
      </c>
      <c r="F173">
        <v>1009</v>
      </c>
      <c r="G173" t="s">
        <v>114</v>
      </c>
      <c r="J173" t="s">
        <v>179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ref="S173:T175" si="14">"15:25:45.000"</f>
        <v>15:25:45.000</v>
      </c>
      <c r="T173" t="str">
        <f t="shared" si="14"/>
        <v>15:25:45.000</v>
      </c>
      <c r="U173" t="str">
        <f t="shared" si="6"/>
        <v>A3817C</v>
      </c>
      <c r="V173">
        <v>0</v>
      </c>
      <c r="W173">
        <v>0</v>
      </c>
      <c r="X173">
        <v>1</v>
      </c>
      <c r="Z173">
        <v>1</v>
      </c>
      <c r="AA173">
        <v>8</v>
      </c>
      <c r="AB173">
        <v>3</v>
      </c>
      <c r="AC173">
        <v>0</v>
      </c>
      <c r="AD173">
        <v>9</v>
      </c>
      <c r="AE173">
        <v>0</v>
      </c>
      <c r="AF173">
        <v>0</v>
      </c>
      <c r="AG173">
        <v>2</v>
      </c>
      <c r="AH173">
        <v>0</v>
      </c>
      <c r="AI173" t="s">
        <v>318</v>
      </c>
      <c r="AJ173">
        <v>35.800322999999999</v>
      </c>
      <c r="AK173" t="s">
        <v>319</v>
      </c>
      <c r="AL173">
        <v>-90.718209999999999</v>
      </c>
      <c r="AM173">
        <v>25</v>
      </c>
      <c r="AN173">
        <v>2000</v>
      </c>
      <c r="AO173" t="s">
        <v>118</v>
      </c>
      <c r="AP173">
        <v>-77</v>
      </c>
      <c r="AQ173">
        <v>-58</v>
      </c>
      <c r="AR173">
        <v>128</v>
      </c>
      <c r="AZ173">
        <v>1200</v>
      </c>
      <c r="BA173">
        <v>1</v>
      </c>
      <c r="BB173" t="str">
        <f t="shared" si="8"/>
        <v xml:space="preserve">N325GC  </v>
      </c>
      <c r="BC173">
        <v>1</v>
      </c>
      <c r="BH173">
        <v>1975</v>
      </c>
      <c r="BI173">
        <v>1</v>
      </c>
      <c r="BJ173">
        <v>1</v>
      </c>
      <c r="BK173">
        <v>0</v>
      </c>
      <c r="BL173">
        <v>0</v>
      </c>
      <c r="BO173">
        <v>0</v>
      </c>
      <c r="BP173">
        <v>0</v>
      </c>
      <c r="BW173" t="str">
        <f>"15:25:45.592"</f>
        <v>15:25:45.592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0</v>
      </c>
      <c r="CP173" t="s">
        <v>119</v>
      </c>
      <c r="CQ173">
        <v>530</v>
      </c>
      <c r="CR173">
        <v>0</v>
      </c>
      <c r="CW173">
        <v>7234537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"01/04/2021 15:25:43.498"</f>
        <v>01/04/2021 15:25:43.498</v>
      </c>
      <c r="C174" t="str">
        <f t="shared" si="7"/>
        <v>FFDDD3C0</v>
      </c>
      <c r="D174" t="s">
        <v>306</v>
      </c>
      <c r="E174">
        <v>15</v>
      </c>
      <c r="H174">
        <v>30</v>
      </c>
      <c r="I174" t="s">
        <v>114</v>
      </c>
      <c r="J174" t="s">
        <v>307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si="14"/>
        <v>15:25:45.000</v>
      </c>
      <c r="T174" t="str">
        <f t="shared" si="14"/>
        <v>15:25:45.000</v>
      </c>
      <c r="U174" t="str">
        <f t="shared" si="6"/>
        <v>A3817C</v>
      </c>
      <c r="V174">
        <v>0</v>
      </c>
      <c r="W174">
        <v>0</v>
      </c>
      <c r="X174">
        <v>1</v>
      </c>
      <c r="Z174">
        <v>1</v>
      </c>
      <c r="AA174">
        <v>8</v>
      </c>
      <c r="AB174">
        <v>3</v>
      </c>
      <c r="AC174">
        <v>0</v>
      </c>
      <c r="AD174">
        <v>9</v>
      </c>
      <c r="AE174">
        <v>0</v>
      </c>
      <c r="AF174">
        <v>0</v>
      </c>
      <c r="AG174">
        <v>2</v>
      </c>
      <c r="AH174">
        <v>0</v>
      </c>
      <c r="AI174" t="s">
        <v>318</v>
      </c>
      <c r="AJ174">
        <v>35.800322999999999</v>
      </c>
      <c r="AK174" t="s">
        <v>319</v>
      </c>
      <c r="AL174">
        <v>-90.718209999999999</v>
      </c>
      <c r="AM174">
        <v>25</v>
      </c>
      <c r="AN174">
        <v>2000</v>
      </c>
      <c r="AO174" t="s">
        <v>118</v>
      </c>
      <c r="AP174">
        <v>-77</v>
      </c>
      <c r="AQ174">
        <v>-58</v>
      </c>
      <c r="AR174">
        <v>128</v>
      </c>
      <c r="AZ174">
        <v>1200</v>
      </c>
      <c r="BA174">
        <v>1</v>
      </c>
      <c r="BB174" t="str">
        <f t="shared" si="8"/>
        <v xml:space="preserve">N325GC  </v>
      </c>
      <c r="BC174">
        <v>1</v>
      </c>
      <c r="BH174">
        <v>1975</v>
      </c>
      <c r="BI174">
        <v>1</v>
      </c>
      <c r="BJ174">
        <v>1</v>
      </c>
      <c r="BK174">
        <v>0</v>
      </c>
      <c r="BL174">
        <v>0</v>
      </c>
      <c r="BO174">
        <v>0</v>
      </c>
      <c r="BP174">
        <v>0</v>
      </c>
      <c r="BW174" t="str">
        <f>"15:25:45.592"</f>
        <v>15:25:45.592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0</v>
      </c>
      <c r="CP174" t="s">
        <v>119</v>
      </c>
      <c r="CQ174">
        <v>530</v>
      </c>
      <c r="CR174">
        <v>0</v>
      </c>
      <c r="CW174">
        <v>7234537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"01/04/2021 15:25:43.498"</f>
        <v>01/04/2021 15:25:43.498</v>
      </c>
      <c r="C175" t="str">
        <f t="shared" si="7"/>
        <v>FFDDD3C0</v>
      </c>
      <c r="D175" t="s">
        <v>113</v>
      </c>
      <c r="E175">
        <v>5</v>
      </c>
      <c r="H175">
        <v>169</v>
      </c>
      <c r="I175" t="s">
        <v>114</v>
      </c>
      <c r="J175" t="s">
        <v>115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14"/>
        <v>15:25:45.000</v>
      </c>
      <c r="T175" t="str">
        <f t="shared" si="14"/>
        <v>15:25:45.000</v>
      </c>
      <c r="U175" t="str">
        <f t="shared" si="6"/>
        <v>A3817C</v>
      </c>
      <c r="V175">
        <v>0</v>
      </c>
      <c r="W175">
        <v>0</v>
      </c>
      <c r="X175">
        <v>1</v>
      </c>
      <c r="Z175">
        <v>1</v>
      </c>
      <c r="AA175">
        <v>8</v>
      </c>
      <c r="AB175">
        <v>3</v>
      </c>
      <c r="AC175">
        <v>0</v>
      </c>
      <c r="AD175">
        <v>9</v>
      </c>
      <c r="AE175">
        <v>0</v>
      </c>
      <c r="AF175">
        <v>0</v>
      </c>
      <c r="AG175">
        <v>2</v>
      </c>
      <c r="AH175">
        <v>0</v>
      </c>
      <c r="AI175" t="s">
        <v>318</v>
      </c>
      <c r="AJ175">
        <v>35.800322999999999</v>
      </c>
      <c r="AK175" t="s">
        <v>319</v>
      </c>
      <c r="AL175">
        <v>-90.718209999999999</v>
      </c>
      <c r="AM175">
        <v>25</v>
      </c>
      <c r="AN175">
        <v>2000</v>
      </c>
      <c r="AO175" t="s">
        <v>118</v>
      </c>
      <c r="AP175">
        <v>-77</v>
      </c>
      <c r="AQ175">
        <v>-58</v>
      </c>
      <c r="AR175">
        <v>128</v>
      </c>
      <c r="AZ175">
        <v>1200</v>
      </c>
      <c r="BA175">
        <v>1</v>
      </c>
      <c r="BB175" t="str">
        <f t="shared" si="8"/>
        <v xml:space="preserve">N325GC  </v>
      </c>
      <c r="BC175">
        <v>1</v>
      </c>
      <c r="BH175">
        <v>1975</v>
      </c>
      <c r="BI175">
        <v>1</v>
      </c>
      <c r="BJ175">
        <v>1</v>
      </c>
      <c r="BK175">
        <v>0</v>
      </c>
      <c r="BL175">
        <v>0</v>
      </c>
      <c r="BO175">
        <v>0</v>
      </c>
      <c r="BP175">
        <v>0</v>
      </c>
      <c r="BW175" t="str">
        <f>"15:25:45.592"</f>
        <v>15:25:45.592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0</v>
      </c>
      <c r="CP175" t="s">
        <v>119</v>
      </c>
      <c r="CQ175">
        <v>530</v>
      </c>
      <c r="CR175">
        <v>0</v>
      </c>
      <c r="CW175">
        <v>7234537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"01/04/2021 15:25:44.428"</f>
        <v>01/04/2021 15:25:44.428</v>
      </c>
      <c r="C176" t="str">
        <f t="shared" si="7"/>
        <v>FFDDD3C0</v>
      </c>
      <c r="D176" t="s">
        <v>306</v>
      </c>
      <c r="E176">
        <v>15</v>
      </c>
      <c r="H176">
        <v>30</v>
      </c>
      <c r="I176" t="s">
        <v>114</v>
      </c>
      <c r="J176" t="s">
        <v>307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 t="shared" ref="S176:T178" si="15">"15:25:46.000"</f>
        <v>15:25:46.000</v>
      </c>
      <c r="T176" t="str">
        <f t="shared" si="15"/>
        <v>15:25:46.000</v>
      </c>
      <c r="U176" t="str">
        <f t="shared" si="6"/>
        <v>A3817C</v>
      </c>
      <c r="V176">
        <v>0</v>
      </c>
      <c r="W176">
        <v>0</v>
      </c>
      <c r="X176">
        <v>1</v>
      </c>
      <c r="Z176">
        <v>1</v>
      </c>
      <c r="AA176">
        <v>8</v>
      </c>
      <c r="AB176">
        <v>3</v>
      </c>
      <c r="AC176">
        <v>0</v>
      </c>
      <c r="AD176">
        <v>9</v>
      </c>
      <c r="AE176">
        <v>0</v>
      </c>
      <c r="AF176">
        <v>0</v>
      </c>
      <c r="AG176">
        <v>2</v>
      </c>
      <c r="AH176">
        <v>0</v>
      </c>
      <c r="AI176" t="s">
        <v>320</v>
      </c>
      <c r="AJ176">
        <v>35.800066000000001</v>
      </c>
      <c r="AK176" t="s">
        <v>321</v>
      </c>
      <c r="AL176">
        <v>-90.718638999999996</v>
      </c>
      <c r="AM176">
        <v>25</v>
      </c>
      <c r="AN176">
        <v>2000</v>
      </c>
      <c r="AO176" t="s">
        <v>118</v>
      </c>
      <c r="AP176">
        <v>-76</v>
      </c>
      <c r="AQ176">
        <v>-57</v>
      </c>
      <c r="AR176">
        <v>64</v>
      </c>
      <c r="AZ176">
        <v>1200</v>
      </c>
      <c r="BA176">
        <v>1</v>
      </c>
      <c r="BB176" t="str">
        <f t="shared" si="8"/>
        <v xml:space="preserve">N325GC  </v>
      </c>
      <c r="BC176">
        <v>1</v>
      </c>
      <c r="BH176">
        <v>1975</v>
      </c>
      <c r="BI176">
        <v>1</v>
      </c>
      <c r="BJ176">
        <v>1</v>
      </c>
      <c r="BK176">
        <v>0</v>
      </c>
      <c r="BL176">
        <v>0</v>
      </c>
      <c r="BO176">
        <v>0</v>
      </c>
      <c r="BP176">
        <v>0</v>
      </c>
      <c r="BW176" t="str">
        <f>"15:25:46.525"</f>
        <v>15:25:46.525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0</v>
      </c>
      <c r="CP176" t="s">
        <v>119</v>
      </c>
      <c r="CQ176">
        <v>530</v>
      </c>
      <c r="CR176">
        <v>0</v>
      </c>
      <c r="CW176">
        <v>7234734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"01/04/2021 15:25:44.428"</f>
        <v>01/04/2021 15:25:44.428</v>
      </c>
      <c r="C177" t="str">
        <f t="shared" si="7"/>
        <v>FFDDD3C0</v>
      </c>
      <c r="D177" t="s">
        <v>113</v>
      </c>
      <c r="E177">
        <v>5</v>
      </c>
      <c r="H177">
        <v>169</v>
      </c>
      <c r="I177" t="s">
        <v>114</v>
      </c>
      <c r="J177" t="s">
        <v>115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si="15"/>
        <v>15:25:46.000</v>
      </c>
      <c r="T177" t="str">
        <f t="shared" si="15"/>
        <v>15:25:46.000</v>
      </c>
      <c r="U177" t="str">
        <f t="shared" si="6"/>
        <v>A3817C</v>
      </c>
      <c r="V177">
        <v>0</v>
      </c>
      <c r="W177">
        <v>0</v>
      </c>
      <c r="X177">
        <v>1</v>
      </c>
      <c r="Z177">
        <v>1</v>
      </c>
      <c r="AA177">
        <v>8</v>
      </c>
      <c r="AB177">
        <v>3</v>
      </c>
      <c r="AC177">
        <v>0</v>
      </c>
      <c r="AD177">
        <v>9</v>
      </c>
      <c r="AE177">
        <v>0</v>
      </c>
      <c r="AF177">
        <v>0</v>
      </c>
      <c r="AG177">
        <v>2</v>
      </c>
      <c r="AH177">
        <v>0</v>
      </c>
      <c r="AI177" t="s">
        <v>320</v>
      </c>
      <c r="AJ177">
        <v>35.800066000000001</v>
      </c>
      <c r="AK177" t="s">
        <v>321</v>
      </c>
      <c r="AL177">
        <v>-90.718638999999996</v>
      </c>
      <c r="AM177">
        <v>25</v>
      </c>
      <c r="AN177">
        <v>2000</v>
      </c>
      <c r="AO177" t="s">
        <v>118</v>
      </c>
      <c r="AP177">
        <v>-76</v>
      </c>
      <c r="AQ177">
        <v>-57</v>
      </c>
      <c r="AR177">
        <v>64</v>
      </c>
      <c r="AZ177">
        <v>1200</v>
      </c>
      <c r="BA177">
        <v>1</v>
      </c>
      <c r="BB177" t="str">
        <f t="shared" si="8"/>
        <v xml:space="preserve">N325GC  </v>
      </c>
      <c r="BC177">
        <v>1</v>
      </c>
      <c r="BH177">
        <v>1975</v>
      </c>
      <c r="BI177">
        <v>1</v>
      </c>
      <c r="BJ177">
        <v>1</v>
      </c>
      <c r="BK177">
        <v>0</v>
      </c>
      <c r="BL177">
        <v>0</v>
      </c>
      <c r="BO177">
        <v>0</v>
      </c>
      <c r="BP177">
        <v>0</v>
      </c>
      <c r="BW177" t="str">
        <f>"15:25:46.525"</f>
        <v>15:25:46.525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0</v>
      </c>
      <c r="CP177" t="s">
        <v>119</v>
      </c>
      <c r="CQ177">
        <v>511</v>
      </c>
      <c r="CR177">
        <v>0</v>
      </c>
      <c r="CW177">
        <v>6955227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"01/04/2021 15:25:44.428"</f>
        <v>01/04/2021 15:25:44.428</v>
      </c>
      <c r="C178" t="str">
        <f t="shared" si="7"/>
        <v>FFDDD3C0</v>
      </c>
      <c r="D178" t="s">
        <v>178</v>
      </c>
      <c r="E178">
        <v>9</v>
      </c>
      <c r="F178">
        <v>1009</v>
      </c>
      <c r="G178" t="s">
        <v>114</v>
      </c>
      <c r="J178" t="s">
        <v>179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si="15"/>
        <v>15:25:46.000</v>
      </c>
      <c r="T178" t="str">
        <f t="shared" si="15"/>
        <v>15:25:46.000</v>
      </c>
      <c r="U178" t="str">
        <f t="shared" si="6"/>
        <v>A3817C</v>
      </c>
      <c r="V178">
        <v>0</v>
      </c>
      <c r="W178">
        <v>0</v>
      </c>
      <c r="X178">
        <v>1</v>
      </c>
      <c r="Z178">
        <v>1</v>
      </c>
      <c r="AA178">
        <v>8</v>
      </c>
      <c r="AB178">
        <v>3</v>
      </c>
      <c r="AC178">
        <v>0</v>
      </c>
      <c r="AD178">
        <v>9</v>
      </c>
      <c r="AE178">
        <v>0</v>
      </c>
      <c r="AF178">
        <v>0</v>
      </c>
      <c r="AG178">
        <v>2</v>
      </c>
      <c r="AH178">
        <v>0</v>
      </c>
      <c r="AI178" t="s">
        <v>320</v>
      </c>
      <c r="AJ178">
        <v>35.800066000000001</v>
      </c>
      <c r="AK178" t="s">
        <v>321</v>
      </c>
      <c r="AL178">
        <v>-90.718638999999996</v>
      </c>
      <c r="AM178">
        <v>25</v>
      </c>
      <c r="AN178">
        <v>2000</v>
      </c>
      <c r="AO178" t="s">
        <v>118</v>
      </c>
      <c r="AP178">
        <v>-76</v>
      </c>
      <c r="AQ178">
        <v>-57</v>
      </c>
      <c r="AR178">
        <v>64</v>
      </c>
      <c r="AZ178">
        <v>1200</v>
      </c>
      <c r="BA178">
        <v>1</v>
      </c>
      <c r="BB178" t="str">
        <f t="shared" si="8"/>
        <v xml:space="preserve">N325GC  </v>
      </c>
      <c r="BC178">
        <v>1</v>
      </c>
      <c r="BH178">
        <v>1975</v>
      </c>
      <c r="BI178">
        <v>1</v>
      </c>
      <c r="BJ178">
        <v>1</v>
      </c>
      <c r="BK178">
        <v>0</v>
      </c>
      <c r="BL178">
        <v>0</v>
      </c>
      <c r="BO178">
        <v>0</v>
      </c>
      <c r="BP178">
        <v>0</v>
      </c>
      <c r="BW178" t="str">
        <f>"15:25:46.525"</f>
        <v>15:25:46.525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0</v>
      </c>
      <c r="CP178" t="s">
        <v>119</v>
      </c>
      <c r="CQ178">
        <v>511</v>
      </c>
      <c r="CR178">
        <v>0</v>
      </c>
      <c r="CW178">
        <v>6955227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"01/04/2021 15:25:45.715"</f>
        <v>01/04/2021 15:25:45.715</v>
      </c>
      <c r="C179" t="str">
        <f t="shared" si="7"/>
        <v>FFDDD3C0</v>
      </c>
      <c r="D179" t="s">
        <v>178</v>
      </c>
      <c r="E179">
        <v>9</v>
      </c>
      <c r="F179">
        <v>1009</v>
      </c>
      <c r="G179" t="s">
        <v>114</v>
      </c>
      <c r="J179" t="s">
        <v>179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ref="S179:T181" si="16">"15:25:47.000"</f>
        <v>15:25:47.000</v>
      </c>
      <c r="T179" t="str">
        <f t="shared" si="16"/>
        <v>15:25:47.000</v>
      </c>
      <c r="U179" t="str">
        <f t="shared" si="6"/>
        <v>A3817C</v>
      </c>
      <c r="V179">
        <v>0</v>
      </c>
      <c r="W179">
        <v>0</v>
      </c>
      <c r="X179">
        <v>1</v>
      </c>
      <c r="Z179">
        <v>1</v>
      </c>
      <c r="AA179">
        <v>8</v>
      </c>
      <c r="AB179">
        <v>3</v>
      </c>
      <c r="AC179">
        <v>0</v>
      </c>
      <c r="AD179">
        <v>9</v>
      </c>
      <c r="AE179">
        <v>0</v>
      </c>
      <c r="AF179">
        <v>3</v>
      </c>
      <c r="AG179">
        <v>2</v>
      </c>
      <c r="AH179">
        <v>0</v>
      </c>
      <c r="AI179" t="s">
        <v>322</v>
      </c>
      <c r="AJ179">
        <v>35.799787000000002</v>
      </c>
      <c r="AK179" t="s">
        <v>323</v>
      </c>
      <c r="AL179">
        <v>-90.719089999999994</v>
      </c>
      <c r="AM179">
        <v>25</v>
      </c>
      <c r="AN179">
        <v>2000</v>
      </c>
      <c r="AO179" t="s">
        <v>118</v>
      </c>
      <c r="AP179">
        <v>-72</v>
      </c>
      <c r="AQ179">
        <v>-59</v>
      </c>
      <c r="AR179">
        <v>192</v>
      </c>
      <c r="AZ179">
        <v>1200</v>
      </c>
      <c r="BA179">
        <v>1</v>
      </c>
      <c r="BB179" t="str">
        <f t="shared" si="8"/>
        <v xml:space="preserve">N325GC  </v>
      </c>
      <c r="BC179">
        <v>1</v>
      </c>
      <c r="BH179">
        <v>1975</v>
      </c>
      <c r="BI179">
        <v>1</v>
      </c>
      <c r="BJ179">
        <v>1</v>
      </c>
      <c r="BK179">
        <v>0</v>
      </c>
      <c r="BL179">
        <v>0</v>
      </c>
      <c r="BO179">
        <v>0</v>
      </c>
      <c r="BP179">
        <v>0</v>
      </c>
      <c r="BW179" t="str">
        <f>"15:25:47.763"</f>
        <v>15:25:47.763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0</v>
      </c>
      <c r="CP179" t="s">
        <v>119</v>
      </c>
      <c r="CQ179">
        <v>530</v>
      </c>
      <c r="CR179">
        <v>0</v>
      </c>
      <c r="CW179">
        <v>7234980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"01/04/2021 15:25:45.715"</f>
        <v>01/04/2021 15:25:45.715</v>
      </c>
      <c r="C180" t="str">
        <f t="shared" si="7"/>
        <v>FFDDD3C0</v>
      </c>
      <c r="D180" t="s">
        <v>306</v>
      </c>
      <c r="E180">
        <v>15</v>
      </c>
      <c r="H180">
        <v>30</v>
      </c>
      <c r="I180" t="s">
        <v>114</v>
      </c>
      <c r="J180" t="s">
        <v>307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 t="shared" si="16"/>
        <v>15:25:47.000</v>
      </c>
      <c r="T180" t="str">
        <f t="shared" si="16"/>
        <v>15:25:47.000</v>
      </c>
      <c r="U180" t="str">
        <f t="shared" si="6"/>
        <v>A3817C</v>
      </c>
      <c r="V180">
        <v>0</v>
      </c>
      <c r="W180">
        <v>0</v>
      </c>
      <c r="X180">
        <v>1</v>
      </c>
      <c r="Z180">
        <v>1</v>
      </c>
      <c r="AA180">
        <v>8</v>
      </c>
      <c r="AB180">
        <v>3</v>
      </c>
      <c r="AC180">
        <v>0</v>
      </c>
      <c r="AD180">
        <v>9</v>
      </c>
      <c r="AE180">
        <v>0</v>
      </c>
      <c r="AF180">
        <v>3</v>
      </c>
      <c r="AG180">
        <v>2</v>
      </c>
      <c r="AH180">
        <v>0</v>
      </c>
      <c r="AI180" t="s">
        <v>322</v>
      </c>
      <c r="AJ180">
        <v>35.799787000000002</v>
      </c>
      <c r="AK180" t="s">
        <v>323</v>
      </c>
      <c r="AL180">
        <v>-90.719089999999994</v>
      </c>
      <c r="AM180">
        <v>25</v>
      </c>
      <c r="AN180">
        <v>2000</v>
      </c>
      <c r="AO180" t="s">
        <v>118</v>
      </c>
      <c r="AP180">
        <v>-72</v>
      </c>
      <c r="AQ180">
        <v>-59</v>
      </c>
      <c r="AR180">
        <v>192</v>
      </c>
      <c r="AZ180">
        <v>1200</v>
      </c>
      <c r="BA180">
        <v>1</v>
      </c>
      <c r="BB180" t="str">
        <f t="shared" si="8"/>
        <v xml:space="preserve">N325GC  </v>
      </c>
      <c r="BC180">
        <v>1</v>
      </c>
      <c r="BH180">
        <v>1975</v>
      </c>
      <c r="BI180">
        <v>1</v>
      </c>
      <c r="BJ180">
        <v>1</v>
      </c>
      <c r="BK180">
        <v>0</v>
      </c>
      <c r="BL180">
        <v>0</v>
      </c>
      <c r="BO180">
        <v>0</v>
      </c>
      <c r="BP180">
        <v>0</v>
      </c>
      <c r="BW180" t="str">
        <f>"15:25:47.763"</f>
        <v>15:25:47.763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0</v>
      </c>
      <c r="CP180" t="s">
        <v>119</v>
      </c>
      <c r="CQ180">
        <v>530</v>
      </c>
      <c r="CR180">
        <v>0</v>
      </c>
      <c r="CW180">
        <v>7234980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"01/04/2021 15:25:45.715"</f>
        <v>01/04/2021 15:25:45.715</v>
      </c>
      <c r="C181" t="str">
        <f t="shared" si="7"/>
        <v>FFDDD3C0</v>
      </c>
      <c r="D181" t="s">
        <v>113</v>
      </c>
      <c r="E181">
        <v>5</v>
      </c>
      <c r="H181">
        <v>169</v>
      </c>
      <c r="I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 t="shared" si="16"/>
        <v>15:25:47.000</v>
      </c>
      <c r="T181" t="str">
        <f t="shared" si="16"/>
        <v>15:25:47.000</v>
      </c>
      <c r="U181" t="str">
        <f t="shared" si="6"/>
        <v>A3817C</v>
      </c>
      <c r="V181">
        <v>0</v>
      </c>
      <c r="W181">
        <v>0</v>
      </c>
      <c r="X181">
        <v>1</v>
      </c>
      <c r="Z181">
        <v>1</v>
      </c>
      <c r="AA181">
        <v>8</v>
      </c>
      <c r="AB181">
        <v>3</v>
      </c>
      <c r="AC181">
        <v>0</v>
      </c>
      <c r="AD181">
        <v>9</v>
      </c>
      <c r="AE181">
        <v>0</v>
      </c>
      <c r="AF181">
        <v>3</v>
      </c>
      <c r="AG181">
        <v>2</v>
      </c>
      <c r="AH181">
        <v>0</v>
      </c>
      <c r="AI181" t="s">
        <v>322</v>
      </c>
      <c r="AJ181">
        <v>35.799787000000002</v>
      </c>
      <c r="AK181" t="s">
        <v>323</v>
      </c>
      <c r="AL181">
        <v>-90.719089999999994</v>
      </c>
      <c r="AM181">
        <v>25</v>
      </c>
      <c r="AN181">
        <v>2000</v>
      </c>
      <c r="AO181" t="s">
        <v>118</v>
      </c>
      <c r="AP181">
        <v>-72</v>
      </c>
      <c r="AQ181">
        <v>-59</v>
      </c>
      <c r="AR181">
        <v>192</v>
      </c>
      <c r="AZ181">
        <v>1200</v>
      </c>
      <c r="BA181">
        <v>1</v>
      </c>
      <c r="BB181" t="str">
        <f t="shared" si="8"/>
        <v xml:space="preserve">N325GC  </v>
      </c>
      <c r="BC181">
        <v>1</v>
      </c>
      <c r="BH181">
        <v>1975</v>
      </c>
      <c r="BI181">
        <v>1</v>
      </c>
      <c r="BJ181">
        <v>1</v>
      </c>
      <c r="BK181">
        <v>0</v>
      </c>
      <c r="BL181">
        <v>0</v>
      </c>
      <c r="BO181">
        <v>0</v>
      </c>
      <c r="BP181">
        <v>0</v>
      </c>
      <c r="BW181" t="str">
        <f>"15:25:47.763"</f>
        <v>15:25:47.763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0</v>
      </c>
      <c r="CP181" t="s">
        <v>119</v>
      </c>
      <c r="CQ181">
        <v>530</v>
      </c>
      <c r="CR181">
        <v>0</v>
      </c>
      <c r="CW181">
        <v>7234980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"01/04/2021 15:25:46.406"</f>
        <v>01/04/2021 15:25:46.406</v>
      </c>
      <c r="C182" t="str">
        <f t="shared" si="7"/>
        <v>FFDDD3C0</v>
      </c>
      <c r="D182" t="s">
        <v>306</v>
      </c>
      <c r="E182">
        <v>15</v>
      </c>
      <c r="H182">
        <v>30</v>
      </c>
      <c r="I182" t="s">
        <v>114</v>
      </c>
      <c r="J182" t="s">
        <v>307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 t="shared" ref="S182:T184" si="17">"15:25:48.000"</f>
        <v>15:25:48.000</v>
      </c>
      <c r="T182" t="str">
        <f t="shared" si="17"/>
        <v>15:25:48.000</v>
      </c>
      <c r="U182" t="str">
        <f t="shared" si="6"/>
        <v>A3817C</v>
      </c>
      <c r="V182">
        <v>0</v>
      </c>
      <c r="W182">
        <v>0</v>
      </c>
      <c r="X182">
        <v>1</v>
      </c>
      <c r="Z182">
        <v>1</v>
      </c>
      <c r="AA182">
        <v>8</v>
      </c>
      <c r="AB182">
        <v>3</v>
      </c>
      <c r="AC182">
        <v>0</v>
      </c>
      <c r="AD182">
        <v>9</v>
      </c>
      <c r="AE182">
        <v>0</v>
      </c>
      <c r="AF182">
        <v>3</v>
      </c>
      <c r="AG182">
        <v>2</v>
      </c>
      <c r="AH182">
        <v>0</v>
      </c>
      <c r="AI182" t="s">
        <v>324</v>
      </c>
      <c r="AJ182">
        <v>35.799508000000003</v>
      </c>
      <c r="AK182" t="s">
        <v>325</v>
      </c>
      <c r="AL182">
        <v>-90.719476</v>
      </c>
      <c r="AM182">
        <v>25</v>
      </c>
      <c r="AN182">
        <v>2000</v>
      </c>
      <c r="AO182" t="s">
        <v>118</v>
      </c>
      <c r="AP182">
        <v>-73</v>
      </c>
      <c r="AQ182">
        <v>-58</v>
      </c>
      <c r="AR182">
        <v>256</v>
      </c>
      <c r="AZ182">
        <v>1200</v>
      </c>
      <c r="BA182">
        <v>1</v>
      </c>
      <c r="BB182" t="str">
        <f t="shared" si="8"/>
        <v xml:space="preserve">N325GC  </v>
      </c>
      <c r="BC182">
        <v>1</v>
      </c>
      <c r="BH182">
        <v>1975</v>
      </c>
      <c r="BI182">
        <v>1</v>
      </c>
      <c r="BJ182">
        <v>1</v>
      </c>
      <c r="BK182">
        <v>0</v>
      </c>
      <c r="BL182">
        <v>0</v>
      </c>
      <c r="BO182">
        <v>0</v>
      </c>
      <c r="BP182">
        <v>0</v>
      </c>
      <c r="BW182" t="str">
        <f>"15:25:48.489"</f>
        <v>15:25:48.489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0</v>
      </c>
      <c r="CP182" t="s">
        <v>119</v>
      </c>
      <c r="CQ182">
        <v>530</v>
      </c>
      <c r="CR182">
        <v>0</v>
      </c>
      <c r="CW182">
        <v>7235131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"01/04/2021 15:25:46.406"</f>
        <v>01/04/2021 15:25:46.406</v>
      </c>
      <c r="C183" t="str">
        <f t="shared" si="7"/>
        <v>FFDDD3C0</v>
      </c>
      <c r="D183" t="s">
        <v>113</v>
      </c>
      <c r="E183">
        <v>5</v>
      </c>
      <c r="H183">
        <v>169</v>
      </c>
      <c r="I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 t="shared" si="17"/>
        <v>15:25:48.000</v>
      </c>
      <c r="T183" t="str">
        <f t="shared" si="17"/>
        <v>15:25:48.000</v>
      </c>
      <c r="U183" t="str">
        <f t="shared" si="6"/>
        <v>A3817C</v>
      </c>
      <c r="V183">
        <v>0</v>
      </c>
      <c r="W183">
        <v>0</v>
      </c>
      <c r="X183">
        <v>1</v>
      </c>
      <c r="Z183">
        <v>1</v>
      </c>
      <c r="AA183">
        <v>8</v>
      </c>
      <c r="AB183">
        <v>3</v>
      </c>
      <c r="AC183">
        <v>0</v>
      </c>
      <c r="AD183">
        <v>9</v>
      </c>
      <c r="AE183">
        <v>0</v>
      </c>
      <c r="AF183">
        <v>3</v>
      </c>
      <c r="AG183">
        <v>2</v>
      </c>
      <c r="AH183">
        <v>0</v>
      </c>
      <c r="AI183" t="s">
        <v>324</v>
      </c>
      <c r="AJ183">
        <v>35.799508000000003</v>
      </c>
      <c r="AK183" t="s">
        <v>325</v>
      </c>
      <c r="AL183">
        <v>-90.719476</v>
      </c>
      <c r="AM183">
        <v>25</v>
      </c>
      <c r="AN183">
        <v>2000</v>
      </c>
      <c r="AO183" t="s">
        <v>118</v>
      </c>
      <c r="AP183">
        <v>-73</v>
      </c>
      <c r="AQ183">
        <v>-58</v>
      </c>
      <c r="AR183">
        <v>256</v>
      </c>
      <c r="AZ183">
        <v>1200</v>
      </c>
      <c r="BA183">
        <v>1</v>
      </c>
      <c r="BB183" t="str">
        <f t="shared" si="8"/>
        <v xml:space="preserve">N325GC  </v>
      </c>
      <c r="BC183">
        <v>1</v>
      </c>
      <c r="BH183">
        <v>1975</v>
      </c>
      <c r="BI183">
        <v>1</v>
      </c>
      <c r="BJ183">
        <v>1</v>
      </c>
      <c r="BK183">
        <v>0</v>
      </c>
      <c r="BL183">
        <v>0</v>
      </c>
      <c r="BO183">
        <v>0</v>
      </c>
      <c r="BP183">
        <v>0</v>
      </c>
      <c r="BW183" t="str">
        <f>"15:25:48.489"</f>
        <v>15:25:48.489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0</v>
      </c>
      <c r="CP183" t="s">
        <v>119</v>
      </c>
      <c r="CQ183">
        <v>530</v>
      </c>
      <c r="CR183">
        <v>0</v>
      </c>
      <c r="CW183">
        <v>7235131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"01/04/2021 15:25:46.406"</f>
        <v>01/04/2021 15:25:46.406</v>
      </c>
      <c r="C184" t="str">
        <f t="shared" si="7"/>
        <v>FFDDD3C0</v>
      </c>
      <c r="D184" t="s">
        <v>178</v>
      </c>
      <c r="E184">
        <v>9</v>
      </c>
      <c r="F184">
        <v>1009</v>
      </c>
      <c r="G184" t="s">
        <v>114</v>
      </c>
      <c r="J184" t="s">
        <v>179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 t="shared" si="17"/>
        <v>15:25:48.000</v>
      </c>
      <c r="T184" t="str">
        <f t="shared" si="17"/>
        <v>15:25:48.000</v>
      </c>
      <c r="U184" t="str">
        <f t="shared" si="6"/>
        <v>A3817C</v>
      </c>
      <c r="V184">
        <v>0</v>
      </c>
      <c r="W184">
        <v>0</v>
      </c>
      <c r="X184">
        <v>1</v>
      </c>
      <c r="Z184">
        <v>1</v>
      </c>
      <c r="AA184">
        <v>8</v>
      </c>
      <c r="AB184">
        <v>3</v>
      </c>
      <c r="AC184">
        <v>0</v>
      </c>
      <c r="AD184">
        <v>9</v>
      </c>
      <c r="AE184">
        <v>0</v>
      </c>
      <c r="AF184">
        <v>3</v>
      </c>
      <c r="AG184">
        <v>2</v>
      </c>
      <c r="AH184">
        <v>0</v>
      </c>
      <c r="AI184" t="s">
        <v>324</v>
      </c>
      <c r="AJ184">
        <v>35.799508000000003</v>
      </c>
      <c r="AK184" t="s">
        <v>325</v>
      </c>
      <c r="AL184">
        <v>-90.719476</v>
      </c>
      <c r="AM184">
        <v>25</v>
      </c>
      <c r="AN184">
        <v>2000</v>
      </c>
      <c r="AO184" t="s">
        <v>118</v>
      </c>
      <c r="AP184">
        <v>-73</v>
      </c>
      <c r="AQ184">
        <v>-58</v>
      </c>
      <c r="AR184">
        <v>256</v>
      </c>
      <c r="AZ184">
        <v>1200</v>
      </c>
      <c r="BA184">
        <v>1</v>
      </c>
      <c r="BB184" t="str">
        <f t="shared" si="8"/>
        <v xml:space="preserve">N325GC  </v>
      </c>
      <c r="BC184">
        <v>1</v>
      </c>
      <c r="BH184">
        <v>1975</v>
      </c>
      <c r="BI184">
        <v>1</v>
      </c>
      <c r="BJ184">
        <v>1</v>
      </c>
      <c r="BK184">
        <v>0</v>
      </c>
      <c r="BL184">
        <v>0</v>
      </c>
      <c r="BO184">
        <v>0</v>
      </c>
      <c r="BP184">
        <v>0</v>
      </c>
      <c r="BW184" t="str">
        <f>"15:25:48.489"</f>
        <v>15:25:48.489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0</v>
      </c>
      <c r="CP184" t="s">
        <v>119</v>
      </c>
      <c r="CQ184">
        <v>530</v>
      </c>
      <c r="CR184">
        <v>0</v>
      </c>
      <c r="CW184">
        <v>7235131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"01/04/2021 15:25:52.801"</f>
        <v>01/04/2021 15:25:52.801</v>
      </c>
      <c r="C185" t="str">
        <f t="shared" si="7"/>
        <v>FFDDD3C0</v>
      </c>
      <c r="D185" t="s">
        <v>306</v>
      </c>
      <c r="E185">
        <v>15</v>
      </c>
      <c r="H185">
        <v>30</v>
      </c>
      <c r="I185" t="s">
        <v>114</v>
      </c>
      <c r="J185" t="s">
        <v>307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ref="S185:T187" si="18">"15:25:54.000"</f>
        <v>15:25:54.000</v>
      </c>
      <c r="T185" t="str">
        <f t="shared" si="18"/>
        <v>15:25:54.000</v>
      </c>
      <c r="U185" t="str">
        <f t="shared" si="6"/>
        <v>A3817C</v>
      </c>
      <c r="V185">
        <v>0</v>
      </c>
      <c r="W185">
        <v>0</v>
      </c>
      <c r="X185">
        <v>1</v>
      </c>
      <c r="Z185">
        <v>1</v>
      </c>
      <c r="AA185">
        <v>8</v>
      </c>
      <c r="AB185">
        <v>3</v>
      </c>
      <c r="AC185">
        <v>0</v>
      </c>
      <c r="AD185">
        <v>9</v>
      </c>
      <c r="AE185">
        <v>0</v>
      </c>
      <c r="AF185">
        <v>3</v>
      </c>
      <c r="AG185">
        <v>2</v>
      </c>
      <c r="AH185">
        <v>0</v>
      </c>
      <c r="AI185" t="s">
        <v>326</v>
      </c>
      <c r="AJ185">
        <v>35.79777</v>
      </c>
      <c r="AK185" t="s">
        <v>327</v>
      </c>
      <c r="AL185">
        <v>-90.721942999999996</v>
      </c>
      <c r="AM185">
        <v>25</v>
      </c>
      <c r="AN185">
        <v>2000</v>
      </c>
      <c r="AO185" t="s">
        <v>118</v>
      </c>
      <c r="AP185">
        <v>-65</v>
      </c>
      <c r="AQ185">
        <v>-76</v>
      </c>
      <c r="AR185">
        <v>-512</v>
      </c>
      <c r="AZ185">
        <v>1200</v>
      </c>
      <c r="BA185">
        <v>1</v>
      </c>
      <c r="BB185" t="str">
        <f t="shared" si="8"/>
        <v xml:space="preserve">N325GC  </v>
      </c>
      <c r="BC185">
        <v>1</v>
      </c>
      <c r="BH185">
        <v>1975</v>
      </c>
      <c r="BI185">
        <v>1</v>
      </c>
      <c r="BJ185">
        <v>1</v>
      </c>
      <c r="BK185">
        <v>0</v>
      </c>
      <c r="BL185">
        <v>0</v>
      </c>
      <c r="BO185">
        <v>0</v>
      </c>
      <c r="BP185">
        <v>0</v>
      </c>
      <c r="BW185" t="str">
        <f>"15:25:54.886"</f>
        <v>15:25:54.886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0</v>
      </c>
      <c r="CP185" t="s">
        <v>119</v>
      </c>
      <c r="CQ185">
        <v>530</v>
      </c>
      <c r="CR185">
        <v>0</v>
      </c>
      <c r="CW185">
        <v>7236454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"01/04/2021 15:25:52.801"</f>
        <v>01/04/2021 15:25:52.801</v>
      </c>
      <c r="C186" t="str">
        <f t="shared" si="7"/>
        <v>FFDDD3C0</v>
      </c>
      <c r="D186" t="s">
        <v>178</v>
      </c>
      <c r="E186">
        <v>9</v>
      </c>
      <c r="F186">
        <v>1009</v>
      </c>
      <c r="G186" t="s">
        <v>114</v>
      </c>
      <c r="J186" t="s">
        <v>179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si="18"/>
        <v>15:25:54.000</v>
      </c>
      <c r="T186" t="str">
        <f t="shared" si="18"/>
        <v>15:25:54.000</v>
      </c>
      <c r="U186" t="str">
        <f t="shared" si="6"/>
        <v>A3817C</v>
      </c>
      <c r="V186">
        <v>0</v>
      </c>
      <c r="W186">
        <v>0</v>
      </c>
      <c r="X186">
        <v>1</v>
      </c>
      <c r="Z186">
        <v>1</v>
      </c>
      <c r="AA186">
        <v>8</v>
      </c>
      <c r="AB186">
        <v>3</v>
      </c>
      <c r="AC186">
        <v>0</v>
      </c>
      <c r="AD186">
        <v>9</v>
      </c>
      <c r="AE186">
        <v>0</v>
      </c>
      <c r="AF186">
        <v>3</v>
      </c>
      <c r="AG186">
        <v>2</v>
      </c>
      <c r="AH186">
        <v>0</v>
      </c>
      <c r="AI186" t="s">
        <v>326</v>
      </c>
      <c r="AJ186">
        <v>35.79777</v>
      </c>
      <c r="AK186" t="s">
        <v>327</v>
      </c>
      <c r="AL186">
        <v>-90.721942999999996</v>
      </c>
      <c r="AM186">
        <v>25</v>
      </c>
      <c r="AN186">
        <v>2000</v>
      </c>
      <c r="AO186" t="s">
        <v>118</v>
      </c>
      <c r="AP186">
        <v>-65</v>
      </c>
      <c r="AQ186">
        <v>-76</v>
      </c>
      <c r="AR186">
        <v>-512</v>
      </c>
      <c r="AZ186">
        <v>1200</v>
      </c>
      <c r="BA186">
        <v>1</v>
      </c>
      <c r="BB186" t="str">
        <f t="shared" si="8"/>
        <v xml:space="preserve">N325GC  </v>
      </c>
      <c r="BC186">
        <v>1</v>
      </c>
      <c r="BH186">
        <v>1975</v>
      </c>
      <c r="BI186">
        <v>1</v>
      </c>
      <c r="BJ186">
        <v>1</v>
      </c>
      <c r="BK186">
        <v>0</v>
      </c>
      <c r="BL186">
        <v>0</v>
      </c>
      <c r="BO186">
        <v>0</v>
      </c>
      <c r="BP186">
        <v>0</v>
      </c>
      <c r="BW186" t="str">
        <f>"15:25:54.886"</f>
        <v>15:25:54.886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0</v>
      </c>
      <c r="CP186" t="s">
        <v>119</v>
      </c>
      <c r="CQ186">
        <v>530</v>
      </c>
      <c r="CR186">
        <v>0</v>
      </c>
      <c r="CW186">
        <v>7236454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"01/04/2021 15:25:52.801"</f>
        <v>01/04/2021 15:25:52.801</v>
      </c>
      <c r="C187" t="str">
        <f t="shared" si="7"/>
        <v>FFDDD3C0</v>
      </c>
      <c r="D187" t="s">
        <v>113</v>
      </c>
      <c r="E187">
        <v>5</v>
      </c>
      <c r="H187">
        <v>169</v>
      </c>
      <c r="I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si="18"/>
        <v>15:25:54.000</v>
      </c>
      <c r="T187" t="str">
        <f t="shared" si="18"/>
        <v>15:25:54.000</v>
      </c>
      <c r="U187" t="str">
        <f t="shared" si="6"/>
        <v>A3817C</v>
      </c>
      <c r="V187">
        <v>0</v>
      </c>
      <c r="W187">
        <v>0</v>
      </c>
      <c r="X187">
        <v>1</v>
      </c>
      <c r="Z187">
        <v>1</v>
      </c>
      <c r="AA187">
        <v>8</v>
      </c>
      <c r="AB187">
        <v>3</v>
      </c>
      <c r="AC187">
        <v>0</v>
      </c>
      <c r="AD187">
        <v>9</v>
      </c>
      <c r="AE187">
        <v>0</v>
      </c>
      <c r="AF187">
        <v>3</v>
      </c>
      <c r="AG187">
        <v>2</v>
      </c>
      <c r="AH187">
        <v>0</v>
      </c>
      <c r="AI187" t="s">
        <v>326</v>
      </c>
      <c r="AJ187">
        <v>35.79777</v>
      </c>
      <c r="AK187" t="s">
        <v>327</v>
      </c>
      <c r="AL187">
        <v>-90.721942999999996</v>
      </c>
      <c r="AM187">
        <v>25</v>
      </c>
      <c r="AN187">
        <v>2000</v>
      </c>
      <c r="AO187" t="s">
        <v>118</v>
      </c>
      <c r="AP187">
        <v>-65</v>
      </c>
      <c r="AQ187">
        <v>-76</v>
      </c>
      <c r="AR187">
        <v>-512</v>
      </c>
      <c r="AZ187">
        <v>1200</v>
      </c>
      <c r="BA187">
        <v>1</v>
      </c>
      <c r="BB187" t="str">
        <f t="shared" si="8"/>
        <v xml:space="preserve">N325GC  </v>
      </c>
      <c r="BC187">
        <v>1</v>
      </c>
      <c r="BH187">
        <v>1975</v>
      </c>
      <c r="BI187">
        <v>1</v>
      </c>
      <c r="BJ187">
        <v>1</v>
      </c>
      <c r="BK187">
        <v>0</v>
      </c>
      <c r="BL187">
        <v>0</v>
      </c>
      <c r="BO187">
        <v>0</v>
      </c>
      <c r="BP187">
        <v>0</v>
      </c>
      <c r="BW187" t="str">
        <f>"15:25:54.886"</f>
        <v>15:25:54.886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0</v>
      </c>
      <c r="CP187" t="s">
        <v>119</v>
      </c>
      <c r="CQ187">
        <v>530</v>
      </c>
      <c r="CR187">
        <v>0</v>
      </c>
      <c r="CW187">
        <v>7236454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"01/04/2021 15:25:53.200"</f>
        <v>01/04/2021 15:25:53.200</v>
      </c>
      <c r="C188" t="str">
        <f t="shared" si="7"/>
        <v>FFDDD3C0</v>
      </c>
      <c r="D188" t="s">
        <v>306</v>
      </c>
      <c r="E188">
        <v>15</v>
      </c>
      <c r="H188">
        <v>30</v>
      </c>
      <c r="I188" t="s">
        <v>114</v>
      </c>
      <c r="J188" t="s">
        <v>307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 t="shared" ref="S188:T190" si="19">"15:25:55.000"</f>
        <v>15:25:55.000</v>
      </c>
      <c r="T188" t="str">
        <f t="shared" si="19"/>
        <v>15:25:55.000</v>
      </c>
      <c r="U188" t="str">
        <f t="shared" si="6"/>
        <v>A3817C</v>
      </c>
      <c r="V188">
        <v>0</v>
      </c>
      <c r="W188">
        <v>0</v>
      </c>
      <c r="X188">
        <v>1</v>
      </c>
      <c r="Z188">
        <v>1</v>
      </c>
      <c r="AA188">
        <v>8</v>
      </c>
      <c r="AB188">
        <v>3</v>
      </c>
      <c r="AC188">
        <v>0</v>
      </c>
      <c r="AD188">
        <v>9</v>
      </c>
      <c r="AE188">
        <v>0</v>
      </c>
      <c r="AF188">
        <v>3</v>
      </c>
      <c r="AG188">
        <v>2</v>
      </c>
      <c r="AH188">
        <v>0</v>
      </c>
      <c r="AI188" t="s">
        <v>328</v>
      </c>
      <c r="AJ188">
        <v>35.797404999999998</v>
      </c>
      <c r="AK188" t="s">
        <v>329</v>
      </c>
      <c r="AL188">
        <v>-90.722307999999998</v>
      </c>
      <c r="AM188">
        <v>25</v>
      </c>
      <c r="AN188">
        <v>2000</v>
      </c>
      <c r="AO188" t="s">
        <v>118</v>
      </c>
      <c r="AP188">
        <v>-62</v>
      </c>
      <c r="AQ188">
        <v>-76</v>
      </c>
      <c r="AR188">
        <v>-448</v>
      </c>
      <c r="AZ188">
        <v>1200</v>
      </c>
      <c r="BA188">
        <v>1</v>
      </c>
      <c r="BB188" t="str">
        <f t="shared" si="8"/>
        <v xml:space="preserve">N325GC  </v>
      </c>
      <c r="BC188">
        <v>1</v>
      </c>
      <c r="BH188">
        <v>1975</v>
      </c>
      <c r="BI188">
        <v>1</v>
      </c>
      <c r="BJ188">
        <v>1</v>
      </c>
      <c r="BK188">
        <v>0</v>
      </c>
      <c r="BL188">
        <v>0</v>
      </c>
      <c r="BO188">
        <v>0</v>
      </c>
      <c r="BP188">
        <v>0</v>
      </c>
      <c r="BW188" t="str">
        <f>"15:25:55.286"</f>
        <v>15:25:55.286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0</v>
      </c>
      <c r="CP188" t="s">
        <v>119</v>
      </c>
      <c r="CQ188">
        <v>530</v>
      </c>
      <c r="CR188">
        <v>0</v>
      </c>
      <c r="CW188">
        <v>7236549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"01/04/2021 15:25:53.200"</f>
        <v>01/04/2021 15:25:53.200</v>
      </c>
      <c r="C189" t="str">
        <f t="shared" si="7"/>
        <v>FFDDD3C0</v>
      </c>
      <c r="D189" t="s">
        <v>178</v>
      </c>
      <c r="E189">
        <v>9</v>
      </c>
      <c r="F189">
        <v>1009</v>
      </c>
      <c r="G189" t="s">
        <v>114</v>
      </c>
      <c r="J189" t="s">
        <v>179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 t="shared" si="19"/>
        <v>15:25:55.000</v>
      </c>
      <c r="T189" t="str">
        <f t="shared" si="19"/>
        <v>15:25:55.000</v>
      </c>
      <c r="U189" t="str">
        <f t="shared" si="6"/>
        <v>A3817C</v>
      </c>
      <c r="V189">
        <v>0</v>
      </c>
      <c r="W189">
        <v>0</v>
      </c>
      <c r="X189">
        <v>1</v>
      </c>
      <c r="Z189">
        <v>1</v>
      </c>
      <c r="AA189">
        <v>8</v>
      </c>
      <c r="AB189">
        <v>3</v>
      </c>
      <c r="AC189">
        <v>0</v>
      </c>
      <c r="AD189">
        <v>9</v>
      </c>
      <c r="AE189">
        <v>0</v>
      </c>
      <c r="AF189">
        <v>3</v>
      </c>
      <c r="AG189">
        <v>2</v>
      </c>
      <c r="AH189">
        <v>0</v>
      </c>
      <c r="AI189" t="s">
        <v>328</v>
      </c>
      <c r="AJ189">
        <v>35.797404999999998</v>
      </c>
      <c r="AK189" t="s">
        <v>329</v>
      </c>
      <c r="AL189">
        <v>-90.722307999999998</v>
      </c>
      <c r="AM189">
        <v>25</v>
      </c>
      <c r="AN189">
        <v>2000</v>
      </c>
      <c r="AO189" t="s">
        <v>118</v>
      </c>
      <c r="AP189">
        <v>-62</v>
      </c>
      <c r="AQ189">
        <v>-76</v>
      </c>
      <c r="AR189">
        <v>-448</v>
      </c>
      <c r="AZ189">
        <v>1200</v>
      </c>
      <c r="BA189">
        <v>1</v>
      </c>
      <c r="BB189" t="str">
        <f t="shared" si="8"/>
        <v xml:space="preserve">N325GC  </v>
      </c>
      <c r="BC189">
        <v>1</v>
      </c>
      <c r="BH189">
        <v>1975</v>
      </c>
      <c r="BI189">
        <v>1</v>
      </c>
      <c r="BJ189">
        <v>1</v>
      </c>
      <c r="BK189">
        <v>0</v>
      </c>
      <c r="BL189">
        <v>0</v>
      </c>
      <c r="BO189">
        <v>0</v>
      </c>
      <c r="BP189">
        <v>0</v>
      </c>
      <c r="BW189" t="str">
        <f>"15:25:55.286"</f>
        <v>15:25:55.286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0</v>
      </c>
      <c r="CP189" t="s">
        <v>119</v>
      </c>
      <c r="CQ189">
        <v>530</v>
      </c>
      <c r="CR189">
        <v>0</v>
      </c>
      <c r="CW189">
        <v>7236549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"01/04/2021 15:25:53.200"</f>
        <v>01/04/2021 15:25:53.200</v>
      </c>
      <c r="C190" t="str">
        <f t="shared" si="7"/>
        <v>FFDDD3C0</v>
      </c>
      <c r="D190" t="s">
        <v>113</v>
      </c>
      <c r="E190">
        <v>5</v>
      </c>
      <c r="H190">
        <v>169</v>
      </c>
      <c r="I190" t="s">
        <v>114</v>
      </c>
      <c r="J190" t="s">
        <v>115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 t="shared" si="19"/>
        <v>15:25:55.000</v>
      </c>
      <c r="T190" t="str">
        <f t="shared" si="19"/>
        <v>15:25:55.000</v>
      </c>
      <c r="U190" t="str">
        <f t="shared" si="6"/>
        <v>A3817C</v>
      </c>
      <c r="V190">
        <v>0</v>
      </c>
      <c r="W190">
        <v>0</v>
      </c>
      <c r="X190">
        <v>1</v>
      </c>
      <c r="Z190">
        <v>1</v>
      </c>
      <c r="AA190">
        <v>8</v>
      </c>
      <c r="AB190">
        <v>3</v>
      </c>
      <c r="AC190">
        <v>0</v>
      </c>
      <c r="AD190">
        <v>9</v>
      </c>
      <c r="AE190">
        <v>0</v>
      </c>
      <c r="AF190">
        <v>3</v>
      </c>
      <c r="AG190">
        <v>2</v>
      </c>
      <c r="AH190">
        <v>0</v>
      </c>
      <c r="AI190" t="s">
        <v>328</v>
      </c>
      <c r="AJ190">
        <v>35.797404999999998</v>
      </c>
      <c r="AK190" t="s">
        <v>329</v>
      </c>
      <c r="AL190">
        <v>-90.722307999999998</v>
      </c>
      <c r="AM190">
        <v>25</v>
      </c>
      <c r="AN190">
        <v>2000</v>
      </c>
      <c r="AO190" t="s">
        <v>118</v>
      </c>
      <c r="AP190">
        <v>-62</v>
      </c>
      <c r="AQ190">
        <v>-76</v>
      </c>
      <c r="AR190">
        <v>-448</v>
      </c>
      <c r="AZ190">
        <v>1200</v>
      </c>
      <c r="BA190">
        <v>1</v>
      </c>
      <c r="BB190" t="str">
        <f t="shared" si="8"/>
        <v xml:space="preserve">N325GC  </v>
      </c>
      <c r="BC190">
        <v>1</v>
      </c>
      <c r="BH190">
        <v>1975</v>
      </c>
      <c r="BI190">
        <v>1</v>
      </c>
      <c r="BJ190">
        <v>1</v>
      </c>
      <c r="BK190">
        <v>0</v>
      </c>
      <c r="BL190">
        <v>0</v>
      </c>
      <c r="BO190">
        <v>0</v>
      </c>
      <c r="BP190">
        <v>0</v>
      </c>
      <c r="BW190" t="str">
        <f>"15:25:55.286"</f>
        <v>15:25:55.286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0</v>
      </c>
      <c r="CP190" t="s">
        <v>119</v>
      </c>
      <c r="CQ190">
        <v>530</v>
      </c>
      <c r="CR190">
        <v>0</v>
      </c>
      <c r="CW190">
        <v>7236549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"01/04/2021 15:25:54.291"</f>
        <v>01/04/2021 15:25:54.291</v>
      </c>
      <c r="C191" t="str">
        <f t="shared" si="7"/>
        <v>FFDDD3C0</v>
      </c>
      <c r="D191" t="s">
        <v>113</v>
      </c>
      <c r="E191">
        <v>5</v>
      </c>
      <c r="H191">
        <v>169</v>
      </c>
      <c r="I191" t="s">
        <v>114</v>
      </c>
      <c r="J191" t="s">
        <v>115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 t="shared" ref="S191:T193" si="20">"15:25:56.000"</f>
        <v>15:25:56.000</v>
      </c>
      <c r="T191" t="str">
        <f t="shared" si="20"/>
        <v>15:25:56.000</v>
      </c>
      <c r="U191" t="str">
        <f t="shared" si="6"/>
        <v>A3817C</v>
      </c>
      <c r="V191">
        <v>0</v>
      </c>
      <c r="W191">
        <v>0</v>
      </c>
      <c r="X191">
        <v>1</v>
      </c>
      <c r="Z191">
        <v>1</v>
      </c>
      <c r="AA191">
        <v>8</v>
      </c>
      <c r="AB191">
        <v>3</v>
      </c>
      <c r="AC191">
        <v>0</v>
      </c>
      <c r="AD191">
        <v>9</v>
      </c>
      <c r="AE191">
        <v>0</v>
      </c>
      <c r="AF191">
        <v>3</v>
      </c>
      <c r="AG191">
        <v>2</v>
      </c>
      <c r="AH191">
        <v>0</v>
      </c>
      <c r="AI191" t="s">
        <v>330</v>
      </c>
      <c r="AJ191">
        <v>35.797061999999997</v>
      </c>
      <c r="AK191" t="s">
        <v>331</v>
      </c>
      <c r="AL191">
        <v>-90.722650999999999</v>
      </c>
      <c r="AM191">
        <v>25</v>
      </c>
      <c r="AN191">
        <v>2000</v>
      </c>
      <c r="AO191" t="s">
        <v>118</v>
      </c>
      <c r="AP191">
        <v>-64</v>
      </c>
      <c r="AQ191">
        <v>-74</v>
      </c>
      <c r="AR191">
        <v>-320</v>
      </c>
      <c r="AZ191">
        <v>1200</v>
      </c>
      <c r="BA191">
        <v>1</v>
      </c>
      <c r="BB191" t="str">
        <f t="shared" si="8"/>
        <v xml:space="preserve">N325GC  </v>
      </c>
      <c r="BC191">
        <v>1</v>
      </c>
      <c r="BH191">
        <v>1975</v>
      </c>
      <c r="BI191">
        <v>1</v>
      </c>
      <c r="BJ191">
        <v>1</v>
      </c>
      <c r="BK191">
        <v>0</v>
      </c>
      <c r="BL191">
        <v>0</v>
      </c>
      <c r="BO191">
        <v>0</v>
      </c>
      <c r="BP191">
        <v>0</v>
      </c>
      <c r="BW191" t="str">
        <f>"15:25:56.384"</f>
        <v>15:25:56.384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0</v>
      </c>
      <c r="CP191" t="s">
        <v>119</v>
      </c>
      <c r="CQ191">
        <v>530</v>
      </c>
      <c r="CR191">
        <v>0</v>
      </c>
      <c r="CW191">
        <v>7236787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"01/04/2021 15:25:54.291"</f>
        <v>01/04/2021 15:25:54.291</v>
      </c>
      <c r="C192" t="str">
        <f t="shared" si="7"/>
        <v>FFDDD3C0</v>
      </c>
      <c r="D192" t="s">
        <v>306</v>
      </c>
      <c r="E192">
        <v>15</v>
      </c>
      <c r="H192">
        <v>30</v>
      </c>
      <c r="I192" t="s">
        <v>114</v>
      </c>
      <c r="J192" t="s">
        <v>307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 t="shared" si="20"/>
        <v>15:25:56.000</v>
      </c>
      <c r="T192" t="str">
        <f t="shared" si="20"/>
        <v>15:25:56.000</v>
      </c>
      <c r="U192" t="str">
        <f t="shared" si="6"/>
        <v>A3817C</v>
      </c>
      <c r="V192">
        <v>0</v>
      </c>
      <c r="W192">
        <v>0</v>
      </c>
      <c r="X192">
        <v>1</v>
      </c>
      <c r="Z192">
        <v>1</v>
      </c>
      <c r="AA192">
        <v>8</v>
      </c>
      <c r="AB192">
        <v>3</v>
      </c>
      <c r="AC192">
        <v>0</v>
      </c>
      <c r="AD192">
        <v>9</v>
      </c>
      <c r="AE192">
        <v>0</v>
      </c>
      <c r="AF192">
        <v>3</v>
      </c>
      <c r="AG192">
        <v>2</v>
      </c>
      <c r="AH192">
        <v>0</v>
      </c>
      <c r="AI192" t="s">
        <v>330</v>
      </c>
      <c r="AJ192">
        <v>35.797061999999997</v>
      </c>
      <c r="AK192" t="s">
        <v>331</v>
      </c>
      <c r="AL192">
        <v>-90.722650999999999</v>
      </c>
      <c r="AM192">
        <v>25</v>
      </c>
      <c r="AN192">
        <v>2000</v>
      </c>
      <c r="AO192" t="s">
        <v>118</v>
      </c>
      <c r="AP192">
        <v>-64</v>
      </c>
      <c r="AQ192">
        <v>-74</v>
      </c>
      <c r="AR192">
        <v>-320</v>
      </c>
      <c r="AZ192">
        <v>1200</v>
      </c>
      <c r="BA192">
        <v>1</v>
      </c>
      <c r="BB192" t="str">
        <f t="shared" si="8"/>
        <v xml:space="preserve">N325GC  </v>
      </c>
      <c r="BC192">
        <v>1</v>
      </c>
      <c r="BH192">
        <v>1975</v>
      </c>
      <c r="BI192">
        <v>1</v>
      </c>
      <c r="BJ192">
        <v>1</v>
      </c>
      <c r="BK192">
        <v>0</v>
      </c>
      <c r="BL192">
        <v>0</v>
      </c>
      <c r="BO192">
        <v>0</v>
      </c>
      <c r="BP192">
        <v>0</v>
      </c>
      <c r="BW192" t="str">
        <f>"15:25:56.384"</f>
        <v>15:25:56.384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0</v>
      </c>
      <c r="CP192" t="s">
        <v>119</v>
      </c>
      <c r="CQ192">
        <v>530</v>
      </c>
      <c r="CR192">
        <v>0</v>
      </c>
      <c r="CW192">
        <v>7236787</v>
      </c>
      <c r="CY192">
        <v>0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"01/04/2021 15:25:54.291"</f>
        <v>01/04/2021 15:25:54.291</v>
      </c>
      <c r="C193" t="str">
        <f t="shared" si="7"/>
        <v>FFDDD3C0</v>
      </c>
      <c r="D193" t="s">
        <v>178</v>
      </c>
      <c r="E193">
        <v>9</v>
      </c>
      <c r="F193">
        <v>1009</v>
      </c>
      <c r="G193" t="s">
        <v>114</v>
      </c>
      <c r="J193" t="s">
        <v>179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 t="shared" si="20"/>
        <v>15:25:56.000</v>
      </c>
      <c r="T193" t="str">
        <f t="shared" si="20"/>
        <v>15:25:56.000</v>
      </c>
      <c r="U193" t="str">
        <f t="shared" si="6"/>
        <v>A3817C</v>
      </c>
      <c r="V193">
        <v>0</v>
      </c>
      <c r="W193">
        <v>0</v>
      </c>
      <c r="X193">
        <v>1</v>
      </c>
      <c r="Z193">
        <v>1</v>
      </c>
      <c r="AA193">
        <v>8</v>
      </c>
      <c r="AB193">
        <v>3</v>
      </c>
      <c r="AC193">
        <v>0</v>
      </c>
      <c r="AD193">
        <v>9</v>
      </c>
      <c r="AE193">
        <v>0</v>
      </c>
      <c r="AF193">
        <v>3</v>
      </c>
      <c r="AG193">
        <v>2</v>
      </c>
      <c r="AH193">
        <v>0</v>
      </c>
      <c r="AI193" t="s">
        <v>330</v>
      </c>
      <c r="AJ193">
        <v>35.797061999999997</v>
      </c>
      <c r="AK193" t="s">
        <v>331</v>
      </c>
      <c r="AL193">
        <v>-90.722650999999999</v>
      </c>
      <c r="AM193">
        <v>25</v>
      </c>
      <c r="AN193">
        <v>2000</v>
      </c>
      <c r="AO193" t="s">
        <v>118</v>
      </c>
      <c r="AP193">
        <v>-64</v>
      </c>
      <c r="AQ193">
        <v>-74</v>
      </c>
      <c r="AR193">
        <v>-320</v>
      </c>
      <c r="AZ193">
        <v>1200</v>
      </c>
      <c r="BA193">
        <v>1</v>
      </c>
      <c r="BB193" t="str">
        <f t="shared" si="8"/>
        <v xml:space="preserve">N325GC  </v>
      </c>
      <c r="BC193">
        <v>1</v>
      </c>
      <c r="BH193">
        <v>1975</v>
      </c>
      <c r="BI193">
        <v>1</v>
      </c>
      <c r="BJ193">
        <v>1</v>
      </c>
      <c r="BK193">
        <v>0</v>
      </c>
      <c r="BL193">
        <v>0</v>
      </c>
      <c r="BO193">
        <v>0</v>
      </c>
      <c r="BP193">
        <v>0</v>
      </c>
      <c r="BW193" t="str">
        <f>"15:25:56.384"</f>
        <v>15:25:56.384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0</v>
      </c>
      <c r="CP193" t="s">
        <v>119</v>
      </c>
      <c r="CQ193">
        <v>530</v>
      </c>
      <c r="CR193">
        <v>0</v>
      </c>
      <c r="CW193">
        <v>7236787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"01/04/2021 15:25:56.426"</f>
        <v>01/04/2021 15:25:56.426</v>
      </c>
      <c r="C194" t="str">
        <f t="shared" si="7"/>
        <v>FFDDD3C0</v>
      </c>
      <c r="D194" t="s">
        <v>113</v>
      </c>
      <c r="E194">
        <v>5</v>
      </c>
      <c r="H194">
        <v>169</v>
      </c>
      <c r="I194" t="s">
        <v>114</v>
      </c>
      <c r="J194" t="s">
        <v>115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ref="S194:T196" si="21">"15:25:58.000"</f>
        <v>15:25:58.000</v>
      </c>
      <c r="T194" t="str">
        <f t="shared" si="21"/>
        <v>15:25:58.000</v>
      </c>
      <c r="U194" t="str">
        <f t="shared" ref="U194:U257" si="22">"A3817C"</f>
        <v>A3817C</v>
      </c>
      <c r="V194">
        <v>0</v>
      </c>
      <c r="W194">
        <v>0</v>
      </c>
      <c r="X194">
        <v>1</v>
      </c>
      <c r="Z194">
        <v>1</v>
      </c>
      <c r="AA194">
        <v>8</v>
      </c>
      <c r="AB194">
        <v>3</v>
      </c>
      <c r="AC194">
        <v>0</v>
      </c>
      <c r="AD194">
        <v>9</v>
      </c>
      <c r="AE194">
        <v>0</v>
      </c>
      <c r="AF194">
        <v>3</v>
      </c>
      <c r="AG194">
        <v>2</v>
      </c>
      <c r="AH194">
        <v>0</v>
      </c>
      <c r="AI194" t="s">
        <v>332</v>
      </c>
      <c r="AJ194">
        <v>35.796354000000001</v>
      </c>
      <c r="AK194" t="s">
        <v>333</v>
      </c>
      <c r="AL194">
        <v>-90.723423999999994</v>
      </c>
      <c r="AM194">
        <v>25</v>
      </c>
      <c r="AN194">
        <v>1900</v>
      </c>
      <c r="AO194" t="s">
        <v>118</v>
      </c>
      <c r="AP194">
        <v>-64</v>
      </c>
      <c r="AQ194">
        <v>-76</v>
      </c>
      <c r="AR194">
        <v>-384</v>
      </c>
      <c r="AZ194">
        <v>1200</v>
      </c>
      <c r="BA194">
        <v>1</v>
      </c>
      <c r="BB194" t="str">
        <f t="shared" si="8"/>
        <v xml:space="preserve">N325GC  </v>
      </c>
      <c r="BC194">
        <v>1</v>
      </c>
      <c r="BH194">
        <v>1950</v>
      </c>
      <c r="BI194">
        <v>1</v>
      </c>
      <c r="BJ194">
        <v>1</v>
      </c>
      <c r="BK194">
        <v>0</v>
      </c>
      <c r="BL194">
        <v>0</v>
      </c>
      <c r="BO194">
        <v>0</v>
      </c>
      <c r="BP194">
        <v>0</v>
      </c>
      <c r="BW194" t="str">
        <f>"15:25:58.466"</f>
        <v>15:25:58.466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0</v>
      </c>
      <c r="CP194" t="s">
        <v>119</v>
      </c>
      <c r="CQ194">
        <v>530</v>
      </c>
      <c r="CR194">
        <v>0</v>
      </c>
      <c r="CW194">
        <v>7237197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"01/04/2021 15:25:56.426"</f>
        <v>01/04/2021 15:25:56.426</v>
      </c>
      <c r="C195" t="str">
        <f t="shared" si="7"/>
        <v>FFDDD3C0</v>
      </c>
      <c r="D195" t="s">
        <v>306</v>
      </c>
      <c r="E195">
        <v>15</v>
      </c>
      <c r="H195">
        <v>30</v>
      </c>
      <c r="I195" t="s">
        <v>114</v>
      </c>
      <c r="J195" t="s">
        <v>307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21"/>
        <v>15:25:58.000</v>
      </c>
      <c r="T195" t="str">
        <f t="shared" si="21"/>
        <v>15:25:58.000</v>
      </c>
      <c r="U195" t="str">
        <f t="shared" si="22"/>
        <v>A3817C</v>
      </c>
      <c r="V195">
        <v>0</v>
      </c>
      <c r="W195">
        <v>0</v>
      </c>
      <c r="X195">
        <v>1</v>
      </c>
      <c r="Z195">
        <v>1</v>
      </c>
      <c r="AA195">
        <v>8</v>
      </c>
      <c r="AB195">
        <v>3</v>
      </c>
      <c r="AC195">
        <v>0</v>
      </c>
      <c r="AD195">
        <v>9</v>
      </c>
      <c r="AE195">
        <v>0</v>
      </c>
      <c r="AF195">
        <v>3</v>
      </c>
      <c r="AG195">
        <v>2</v>
      </c>
      <c r="AH195">
        <v>0</v>
      </c>
      <c r="AI195" t="s">
        <v>332</v>
      </c>
      <c r="AJ195">
        <v>35.796354000000001</v>
      </c>
      <c r="AK195" t="s">
        <v>333</v>
      </c>
      <c r="AL195">
        <v>-90.723423999999994</v>
      </c>
      <c r="AM195">
        <v>25</v>
      </c>
      <c r="AN195">
        <v>1900</v>
      </c>
      <c r="AO195" t="s">
        <v>118</v>
      </c>
      <c r="AP195">
        <v>-64</v>
      </c>
      <c r="AQ195">
        <v>-76</v>
      </c>
      <c r="AR195">
        <v>-384</v>
      </c>
      <c r="AZ195">
        <v>1200</v>
      </c>
      <c r="BA195">
        <v>1</v>
      </c>
      <c r="BB195" t="str">
        <f t="shared" si="8"/>
        <v xml:space="preserve">N325GC  </v>
      </c>
      <c r="BC195">
        <v>1</v>
      </c>
      <c r="BH195">
        <v>1950</v>
      </c>
      <c r="BI195">
        <v>1</v>
      </c>
      <c r="BJ195">
        <v>1</v>
      </c>
      <c r="BK195">
        <v>0</v>
      </c>
      <c r="BL195">
        <v>0</v>
      </c>
      <c r="BO195">
        <v>0</v>
      </c>
      <c r="BP195">
        <v>0</v>
      </c>
      <c r="BW195" t="str">
        <f>"15:25:58.466"</f>
        <v>15:25:58.466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0</v>
      </c>
      <c r="CP195" t="s">
        <v>119</v>
      </c>
      <c r="CQ195">
        <v>530</v>
      </c>
      <c r="CR195">
        <v>0</v>
      </c>
      <c r="CW195">
        <v>7237197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"01/04/2021 15:25:56.426"</f>
        <v>01/04/2021 15:25:56.426</v>
      </c>
      <c r="C196" t="str">
        <f t="shared" ref="C196:C259" si="23">"FFDDD3C0"</f>
        <v>FFDDD3C0</v>
      </c>
      <c r="D196" t="s">
        <v>178</v>
      </c>
      <c r="E196">
        <v>9</v>
      </c>
      <c r="F196">
        <v>1009</v>
      </c>
      <c r="G196" t="s">
        <v>114</v>
      </c>
      <c r="J196" t="s">
        <v>179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21"/>
        <v>15:25:58.000</v>
      </c>
      <c r="T196" t="str">
        <f t="shared" si="21"/>
        <v>15:25:58.000</v>
      </c>
      <c r="U196" t="str">
        <f t="shared" si="22"/>
        <v>A3817C</v>
      </c>
      <c r="V196">
        <v>0</v>
      </c>
      <c r="W196">
        <v>0</v>
      </c>
      <c r="X196">
        <v>1</v>
      </c>
      <c r="Z196">
        <v>1</v>
      </c>
      <c r="AA196">
        <v>8</v>
      </c>
      <c r="AB196">
        <v>3</v>
      </c>
      <c r="AC196">
        <v>0</v>
      </c>
      <c r="AD196">
        <v>9</v>
      </c>
      <c r="AE196">
        <v>0</v>
      </c>
      <c r="AF196">
        <v>3</v>
      </c>
      <c r="AG196">
        <v>2</v>
      </c>
      <c r="AH196">
        <v>0</v>
      </c>
      <c r="AI196" t="s">
        <v>332</v>
      </c>
      <c r="AJ196">
        <v>35.796354000000001</v>
      </c>
      <c r="AK196" t="s">
        <v>333</v>
      </c>
      <c r="AL196">
        <v>-90.723423999999994</v>
      </c>
      <c r="AM196">
        <v>25</v>
      </c>
      <c r="AN196">
        <v>1900</v>
      </c>
      <c r="AO196" t="s">
        <v>118</v>
      </c>
      <c r="AP196">
        <v>-64</v>
      </c>
      <c r="AQ196">
        <v>-76</v>
      </c>
      <c r="AR196">
        <v>-384</v>
      </c>
      <c r="AZ196">
        <v>1200</v>
      </c>
      <c r="BA196">
        <v>1</v>
      </c>
      <c r="BB196" t="str">
        <f t="shared" ref="BB196:BB259" si="24">"N325GC  "</f>
        <v xml:space="preserve">N325GC  </v>
      </c>
      <c r="BC196">
        <v>1</v>
      </c>
      <c r="BH196">
        <v>1950</v>
      </c>
      <c r="BI196">
        <v>1</v>
      </c>
      <c r="BJ196">
        <v>1</v>
      </c>
      <c r="BK196">
        <v>0</v>
      </c>
      <c r="BL196">
        <v>0</v>
      </c>
      <c r="BO196">
        <v>0</v>
      </c>
      <c r="BP196">
        <v>0</v>
      </c>
      <c r="BW196" t="str">
        <f>"15:25:58.466"</f>
        <v>15:25:58.466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0</v>
      </c>
      <c r="CP196" t="s">
        <v>119</v>
      </c>
      <c r="CQ196">
        <v>530</v>
      </c>
      <c r="CR196">
        <v>0</v>
      </c>
      <c r="CW196">
        <v>7237197</v>
      </c>
      <c r="CY196">
        <v>0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"01/04/2021 15:25:58.482"</f>
        <v>01/04/2021 15:25:58.482</v>
      </c>
      <c r="C197" t="str">
        <f t="shared" si="23"/>
        <v>FFDDD3C0</v>
      </c>
      <c r="D197" t="s">
        <v>113</v>
      </c>
      <c r="E197">
        <v>5</v>
      </c>
      <c r="H197">
        <v>169</v>
      </c>
      <c r="I197" t="s">
        <v>114</v>
      </c>
      <c r="J197" t="s">
        <v>115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 t="shared" ref="S197:T199" si="25">"15:26:00.000"</f>
        <v>15:26:00.000</v>
      </c>
      <c r="T197" t="str">
        <f t="shared" si="25"/>
        <v>15:26:00.000</v>
      </c>
      <c r="U197" t="str">
        <f t="shared" si="22"/>
        <v>A3817C</v>
      </c>
      <c r="V197">
        <v>0</v>
      </c>
      <c r="W197">
        <v>0</v>
      </c>
      <c r="X197">
        <v>1</v>
      </c>
      <c r="Z197">
        <v>1</v>
      </c>
      <c r="AA197">
        <v>8</v>
      </c>
      <c r="AB197">
        <v>3</v>
      </c>
      <c r="AC197">
        <v>0</v>
      </c>
      <c r="AD197">
        <v>9</v>
      </c>
      <c r="AE197">
        <v>0</v>
      </c>
      <c r="AF197">
        <v>3</v>
      </c>
      <c r="AG197">
        <v>2</v>
      </c>
      <c r="AH197">
        <v>0</v>
      </c>
      <c r="AI197" t="s">
        <v>334</v>
      </c>
      <c r="AJ197">
        <v>35.795645999999998</v>
      </c>
      <c r="AK197" t="s">
        <v>335</v>
      </c>
      <c r="AL197">
        <v>-90.724175000000002</v>
      </c>
      <c r="AM197">
        <v>25</v>
      </c>
      <c r="AN197">
        <v>1900</v>
      </c>
      <c r="AO197" t="s">
        <v>118</v>
      </c>
      <c r="AP197">
        <v>-65</v>
      </c>
      <c r="AQ197">
        <v>-77</v>
      </c>
      <c r="AR197">
        <v>-448</v>
      </c>
      <c r="AZ197">
        <v>1200</v>
      </c>
      <c r="BA197">
        <v>1</v>
      </c>
      <c r="BB197" t="str">
        <f t="shared" si="24"/>
        <v xml:space="preserve">N325GC  </v>
      </c>
      <c r="BC197">
        <v>1</v>
      </c>
      <c r="BH197">
        <v>1950</v>
      </c>
      <c r="BI197">
        <v>1</v>
      </c>
      <c r="BJ197">
        <v>1</v>
      </c>
      <c r="BK197">
        <v>0</v>
      </c>
      <c r="BL197">
        <v>0</v>
      </c>
      <c r="BO197">
        <v>0</v>
      </c>
      <c r="BP197">
        <v>0</v>
      </c>
      <c r="BW197" t="str">
        <f>"15:26:00.531"</f>
        <v>15:26:00.531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0</v>
      </c>
      <c r="CP197" t="s">
        <v>119</v>
      </c>
      <c r="CQ197">
        <v>530</v>
      </c>
      <c r="CR197">
        <v>0</v>
      </c>
      <c r="CW197">
        <v>7237630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"01/04/2021 15:25:58.482"</f>
        <v>01/04/2021 15:25:58.482</v>
      </c>
      <c r="C198" t="str">
        <f t="shared" si="23"/>
        <v>FFDDD3C0</v>
      </c>
      <c r="D198" t="s">
        <v>306</v>
      </c>
      <c r="E198">
        <v>15</v>
      </c>
      <c r="H198">
        <v>30</v>
      </c>
      <c r="I198" t="s">
        <v>114</v>
      </c>
      <c r="J198" t="s">
        <v>307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 t="shared" si="25"/>
        <v>15:26:00.000</v>
      </c>
      <c r="T198" t="str">
        <f t="shared" si="25"/>
        <v>15:26:00.000</v>
      </c>
      <c r="U198" t="str">
        <f t="shared" si="22"/>
        <v>A3817C</v>
      </c>
      <c r="V198">
        <v>0</v>
      </c>
      <c r="W198">
        <v>0</v>
      </c>
      <c r="X198">
        <v>1</v>
      </c>
      <c r="Z198">
        <v>1</v>
      </c>
      <c r="AA198">
        <v>8</v>
      </c>
      <c r="AB198">
        <v>3</v>
      </c>
      <c r="AC198">
        <v>0</v>
      </c>
      <c r="AD198">
        <v>9</v>
      </c>
      <c r="AE198">
        <v>0</v>
      </c>
      <c r="AF198">
        <v>3</v>
      </c>
      <c r="AG198">
        <v>2</v>
      </c>
      <c r="AH198">
        <v>0</v>
      </c>
      <c r="AI198" t="s">
        <v>334</v>
      </c>
      <c r="AJ198">
        <v>35.795645999999998</v>
      </c>
      <c r="AK198" t="s">
        <v>335</v>
      </c>
      <c r="AL198">
        <v>-90.724175000000002</v>
      </c>
      <c r="AM198">
        <v>25</v>
      </c>
      <c r="AN198">
        <v>1900</v>
      </c>
      <c r="AO198" t="s">
        <v>118</v>
      </c>
      <c r="AP198">
        <v>-65</v>
      </c>
      <c r="AQ198">
        <v>-77</v>
      </c>
      <c r="AR198">
        <v>-448</v>
      </c>
      <c r="AZ198">
        <v>1200</v>
      </c>
      <c r="BA198">
        <v>1</v>
      </c>
      <c r="BB198" t="str">
        <f t="shared" si="24"/>
        <v xml:space="preserve">N325GC  </v>
      </c>
      <c r="BC198">
        <v>1</v>
      </c>
      <c r="BH198">
        <v>1950</v>
      </c>
      <c r="BI198">
        <v>1</v>
      </c>
      <c r="BJ198">
        <v>1</v>
      </c>
      <c r="BK198">
        <v>0</v>
      </c>
      <c r="BL198">
        <v>0</v>
      </c>
      <c r="BO198">
        <v>0</v>
      </c>
      <c r="BP198">
        <v>0</v>
      </c>
      <c r="BW198" t="str">
        <f>"15:26:00.531"</f>
        <v>15:26:00.531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0</v>
      </c>
      <c r="CP198" t="s">
        <v>119</v>
      </c>
      <c r="CQ198">
        <v>530</v>
      </c>
      <c r="CR198">
        <v>0</v>
      </c>
      <c r="CW198">
        <v>7237630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"01/04/2021 15:25:58.482"</f>
        <v>01/04/2021 15:25:58.482</v>
      </c>
      <c r="C199" t="str">
        <f t="shared" si="23"/>
        <v>FFDDD3C0</v>
      </c>
      <c r="D199" t="s">
        <v>178</v>
      </c>
      <c r="E199">
        <v>9</v>
      </c>
      <c r="F199">
        <v>1009</v>
      </c>
      <c r="G199" t="s">
        <v>114</v>
      </c>
      <c r="J199" t="s">
        <v>179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 t="shared" si="25"/>
        <v>15:26:00.000</v>
      </c>
      <c r="T199" t="str">
        <f t="shared" si="25"/>
        <v>15:26:00.000</v>
      </c>
      <c r="U199" t="str">
        <f t="shared" si="22"/>
        <v>A3817C</v>
      </c>
      <c r="V199">
        <v>0</v>
      </c>
      <c r="W199">
        <v>0</v>
      </c>
      <c r="X199">
        <v>1</v>
      </c>
      <c r="Z199">
        <v>1</v>
      </c>
      <c r="AA199">
        <v>8</v>
      </c>
      <c r="AB199">
        <v>3</v>
      </c>
      <c r="AC199">
        <v>0</v>
      </c>
      <c r="AD199">
        <v>9</v>
      </c>
      <c r="AE199">
        <v>0</v>
      </c>
      <c r="AF199">
        <v>3</v>
      </c>
      <c r="AG199">
        <v>2</v>
      </c>
      <c r="AH199">
        <v>0</v>
      </c>
      <c r="AI199" t="s">
        <v>334</v>
      </c>
      <c r="AJ199">
        <v>35.795645999999998</v>
      </c>
      <c r="AK199" t="s">
        <v>335</v>
      </c>
      <c r="AL199">
        <v>-90.724175000000002</v>
      </c>
      <c r="AM199">
        <v>25</v>
      </c>
      <c r="AN199">
        <v>1900</v>
      </c>
      <c r="AO199" t="s">
        <v>118</v>
      </c>
      <c r="AP199">
        <v>-65</v>
      </c>
      <c r="AQ199">
        <v>-77</v>
      </c>
      <c r="AR199">
        <v>-448</v>
      </c>
      <c r="AZ199">
        <v>1200</v>
      </c>
      <c r="BA199">
        <v>1</v>
      </c>
      <c r="BB199" t="str">
        <f t="shared" si="24"/>
        <v xml:space="preserve">N325GC  </v>
      </c>
      <c r="BC199">
        <v>1</v>
      </c>
      <c r="BH199">
        <v>1950</v>
      </c>
      <c r="BI199">
        <v>1</v>
      </c>
      <c r="BJ199">
        <v>1</v>
      </c>
      <c r="BK199">
        <v>0</v>
      </c>
      <c r="BL199">
        <v>0</v>
      </c>
      <c r="BO199">
        <v>0</v>
      </c>
      <c r="BP199">
        <v>0</v>
      </c>
      <c r="BW199" t="str">
        <f>"15:26:00.531"</f>
        <v>15:26:00.531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0</v>
      </c>
      <c r="CP199" t="s">
        <v>119</v>
      </c>
      <c r="CQ199">
        <v>530</v>
      </c>
      <c r="CR199">
        <v>0</v>
      </c>
      <c r="CW199">
        <v>7237630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"01/04/2021 15:25:59.853"</f>
        <v>01/04/2021 15:25:59.853</v>
      </c>
      <c r="C200" t="str">
        <f t="shared" si="23"/>
        <v>FFDDD3C0</v>
      </c>
      <c r="D200" t="s">
        <v>113</v>
      </c>
      <c r="E200">
        <v>5</v>
      </c>
      <c r="H200">
        <v>169</v>
      </c>
      <c r="I200" t="s">
        <v>114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 t="shared" ref="S200:T202" si="26">"15:26:01.000"</f>
        <v>15:26:01.000</v>
      </c>
      <c r="T200" t="str">
        <f t="shared" si="26"/>
        <v>15:26:01.000</v>
      </c>
      <c r="U200" t="str">
        <f t="shared" si="22"/>
        <v>A3817C</v>
      </c>
      <c r="V200">
        <v>0</v>
      </c>
      <c r="W200">
        <v>0</v>
      </c>
      <c r="X200">
        <v>1</v>
      </c>
      <c r="Z200">
        <v>1</v>
      </c>
      <c r="AA200">
        <v>8</v>
      </c>
      <c r="AB200">
        <v>3</v>
      </c>
      <c r="AC200">
        <v>0</v>
      </c>
      <c r="AD200">
        <v>9</v>
      </c>
      <c r="AE200">
        <v>0</v>
      </c>
      <c r="AF200">
        <v>3</v>
      </c>
      <c r="AG200">
        <v>2</v>
      </c>
      <c r="AH200">
        <v>0</v>
      </c>
      <c r="AI200" t="s">
        <v>336</v>
      </c>
      <c r="AJ200">
        <v>35.795259000000001</v>
      </c>
      <c r="AK200" t="s">
        <v>337</v>
      </c>
      <c r="AL200">
        <v>-90.724518000000003</v>
      </c>
      <c r="AM200">
        <v>25</v>
      </c>
      <c r="AN200">
        <v>1900</v>
      </c>
      <c r="AO200" t="s">
        <v>118</v>
      </c>
      <c r="AP200">
        <v>-66</v>
      </c>
      <c r="AQ200">
        <v>-78</v>
      </c>
      <c r="AR200">
        <v>-512</v>
      </c>
      <c r="AZ200">
        <v>1200</v>
      </c>
      <c r="BA200">
        <v>1</v>
      </c>
      <c r="BB200" t="str">
        <f t="shared" si="24"/>
        <v xml:space="preserve">N325GC  </v>
      </c>
      <c r="BC200">
        <v>1</v>
      </c>
      <c r="BH200">
        <v>1950</v>
      </c>
      <c r="BI200">
        <v>1</v>
      </c>
      <c r="BJ200">
        <v>1</v>
      </c>
      <c r="BK200">
        <v>0</v>
      </c>
      <c r="BL200">
        <v>0</v>
      </c>
      <c r="BO200">
        <v>0</v>
      </c>
      <c r="BP200">
        <v>0</v>
      </c>
      <c r="BW200" t="str">
        <f>"15:26:01.905"</f>
        <v>15:26:01.905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0</v>
      </c>
      <c r="CP200" t="s">
        <v>119</v>
      </c>
      <c r="CQ200">
        <v>530</v>
      </c>
      <c r="CR200">
        <v>0</v>
      </c>
      <c r="CW200">
        <v>7237891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"01/04/2021 15:25:59.853"</f>
        <v>01/04/2021 15:25:59.853</v>
      </c>
      <c r="C201" t="str">
        <f t="shared" si="23"/>
        <v>FFDDD3C0</v>
      </c>
      <c r="D201" t="s">
        <v>306</v>
      </c>
      <c r="E201">
        <v>15</v>
      </c>
      <c r="H201">
        <v>30</v>
      </c>
      <c r="I201" t="s">
        <v>114</v>
      </c>
      <c r="J201" t="s">
        <v>307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si="26"/>
        <v>15:26:01.000</v>
      </c>
      <c r="T201" t="str">
        <f t="shared" si="26"/>
        <v>15:26:01.000</v>
      </c>
      <c r="U201" t="str">
        <f t="shared" si="22"/>
        <v>A3817C</v>
      </c>
      <c r="V201">
        <v>0</v>
      </c>
      <c r="W201">
        <v>0</v>
      </c>
      <c r="X201">
        <v>1</v>
      </c>
      <c r="Z201">
        <v>1</v>
      </c>
      <c r="AA201">
        <v>8</v>
      </c>
      <c r="AB201">
        <v>3</v>
      </c>
      <c r="AC201">
        <v>0</v>
      </c>
      <c r="AD201">
        <v>9</v>
      </c>
      <c r="AE201">
        <v>0</v>
      </c>
      <c r="AF201">
        <v>3</v>
      </c>
      <c r="AG201">
        <v>2</v>
      </c>
      <c r="AH201">
        <v>0</v>
      </c>
      <c r="AI201" t="s">
        <v>336</v>
      </c>
      <c r="AJ201">
        <v>35.795259000000001</v>
      </c>
      <c r="AK201" t="s">
        <v>337</v>
      </c>
      <c r="AL201">
        <v>-90.724518000000003</v>
      </c>
      <c r="AM201">
        <v>25</v>
      </c>
      <c r="AN201">
        <v>1900</v>
      </c>
      <c r="AO201" t="s">
        <v>118</v>
      </c>
      <c r="AP201">
        <v>-66</v>
      </c>
      <c r="AQ201">
        <v>-78</v>
      </c>
      <c r="AR201">
        <v>-512</v>
      </c>
      <c r="AZ201">
        <v>1200</v>
      </c>
      <c r="BA201">
        <v>1</v>
      </c>
      <c r="BB201" t="str">
        <f t="shared" si="24"/>
        <v xml:space="preserve">N325GC  </v>
      </c>
      <c r="BC201">
        <v>1</v>
      </c>
      <c r="BH201">
        <v>1950</v>
      </c>
      <c r="BI201">
        <v>1</v>
      </c>
      <c r="BJ201">
        <v>1</v>
      </c>
      <c r="BK201">
        <v>0</v>
      </c>
      <c r="BL201">
        <v>0</v>
      </c>
      <c r="BO201">
        <v>0</v>
      </c>
      <c r="BP201">
        <v>0</v>
      </c>
      <c r="BW201" t="str">
        <f>"15:26:01.905"</f>
        <v>15:26:01.905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0</v>
      </c>
      <c r="CP201" t="s">
        <v>119</v>
      </c>
      <c r="CQ201">
        <v>530</v>
      </c>
      <c r="CR201">
        <v>0</v>
      </c>
      <c r="CW201">
        <v>7237891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"01/04/2021 15:25:59.853"</f>
        <v>01/04/2021 15:25:59.853</v>
      </c>
      <c r="C202" t="str">
        <f t="shared" si="23"/>
        <v>FFDDD3C0</v>
      </c>
      <c r="D202" t="s">
        <v>178</v>
      </c>
      <c r="E202">
        <v>9</v>
      </c>
      <c r="F202">
        <v>1009</v>
      </c>
      <c r="G202" t="s">
        <v>114</v>
      </c>
      <c r="J202" t="s">
        <v>179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si="26"/>
        <v>15:26:01.000</v>
      </c>
      <c r="T202" t="str">
        <f t="shared" si="26"/>
        <v>15:26:01.000</v>
      </c>
      <c r="U202" t="str">
        <f t="shared" si="22"/>
        <v>A3817C</v>
      </c>
      <c r="V202">
        <v>0</v>
      </c>
      <c r="W202">
        <v>0</v>
      </c>
      <c r="X202">
        <v>1</v>
      </c>
      <c r="Z202">
        <v>1</v>
      </c>
      <c r="AA202">
        <v>8</v>
      </c>
      <c r="AB202">
        <v>3</v>
      </c>
      <c r="AC202">
        <v>0</v>
      </c>
      <c r="AD202">
        <v>9</v>
      </c>
      <c r="AE202">
        <v>0</v>
      </c>
      <c r="AF202">
        <v>0</v>
      </c>
      <c r="AG202">
        <v>2</v>
      </c>
      <c r="AH202">
        <v>0</v>
      </c>
      <c r="AI202" t="s">
        <v>336</v>
      </c>
      <c r="AJ202">
        <v>35.795259000000001</v>
      </c>
      <c r="AK202" t="s">
        <v>337</v>
      </c>
      <c r="AL202">
        <v>-90.724518000000003</v>
      </c>
      <c r="AM202">
        <v>25</v>
      </c>
      <c r="AN202">
        <v>1900</v>
      </c>
      <c r="AO202" t="s">
        <v>118</v>
      </c>
      <c r="AP202">
        <v>-66</v>
      </c>
      <c r="AQ202">
        <v>-78</v>
      </c>
      <c r="AR202">
        <v>-512</v>
      </c>
      <c r="AZ202">
        <v>1200</v>
      </c>
      <c r="BA202">
        <v>1</v>
      </c>
      <c r="BB202" t="str">
        <f t="shared" si="24"/>
        <v xml:space="preserve">N325GC  </v>
      </c>
      <c r="BC202">
        <v>1</v>
      </c>
      <c r="BH202">
        <v>1950</v>
      </c>
      <c r="BI202">
        <v>1</v>
      </c>
      <c r="BJ202">
        <v>1</v>
      </c>
      <c r="BK202">
        <v>0</v>
      </c>
      <c r="BL202">
        <v>0</v>
      </c>
      <c r="BO202">
        <v>0</v>
      </c>
      <c r="BP202">
        <v>0</v>
      </c>
      <c r="BW202" t="str">
        <f>"15:26:01.905"</f>
        <v>15:26:01.905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0</v>
      </c>
      <c r="CP202" t="s">
        <v>119</v>
      </c>
      <c r="CQ202">
        <v>530</v>
      </c>
      <c r="CR202">
        <v>0</v>
      </c>
      <c r="CW202">
        <v>7237891</v>
      </c>
      <c r="CY202">
        <v>0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"01/04/2021 15:26:00.300"</f>
        <v>01/04/2021 15:26:00.300</v>
      </c>
      <c r="C203" t="str">
        <f t="shared" si="23"/>
        <v>FFDDD3C0</v>
      </c>
      <c r="D203" t="s">
        <v>113</v>
      </c>
      <c r="E203">
        <v>5</v>
      </c>
      <c r="H203">
        <v>169</v>
      </c>
      <c r="I203" t="s">
        <v>114</v>
      </c>
      <c r="J203" t="s">
        <v>115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ref="S203:T205" si="27">"15:26:02.000"</f>
        <v>15:26:02.000</v>
      </c>
      <c r="T203" t="str">
        <f t="shared" si="27"/>
        <v>15:26:02.000</v>
      </c>
      <c r="U203" t="str">
        <f t="shared" si="22"/>
        <v>A3817C</v>
      </c>
      <c r="V203">
        <v>0</v>
      </c>
      <c r="W203">
        <v>0</v>
      </c>
      <c r="X203">
        <v>1</v>
      </c>
      <c r="Z203">
        <v>1</v>
      </c>
      <c r="AA203">
        <v>8</v>
      </c>
      <c r="AB203">
        <v>3</v>
      </c>
      <c r="AC203">
        <v>0</v>
      </c>
      <c r="AD203">
        <v>9</v>
      </c>
      <c r="AE203">
        <v>0</v>
      </c>
      <c r="AF203">
        <v>0</v>
      </c>
      <c r="AG203">
        <v>2</v>
      </c>
      <c r="AH203">
        <v>0</v>
      </c>
      <c r="AI203" t="s">
        <v>338</v>
      </c>
      <c r="AJ203">
        <v>35.794894999999997</v>
      </c>
      <c r="AK203" t="s">
        <v>339</v>
      </c>
      <c r="AL203">
        <v>-90.724905000000007</v>
      </c>
      <c r="AM203">
        <v>25</v>
      </c>
      <c r="AN203">
        <v>1900</v>
      </c>
      <c r="AO203" t="s">
        <v>118</v>
      </c>
      <c r="AP203">
        <v>-65</v>
      </c>
      <c r="AQ203">
        <v>-79</v>
      </c>
      <c r="AR203">
        <v>-512</v>
      </c>
      <c r="AZ203">
        <v>1200</v>
      </c>
      <c r="BA203">
        <v>1</v>
      </c>
      <c r="BB203" t="str">
        <f t="shared" si="24"/>
        <v xml:space="preserve">N325GC  </v>
      </c>
      <c r="BC203">
        <v>1</v>
      </c>
      <c r="BH203">
        <v>1950</v>
      </c>
      <c r="BI203">
        <v>1</v>
      </c>
      <c r="BJ203">
        <v>1</v>
      </c>
      <c r="BK203">
        <v>0</v>
      </c>
      <c r="BL203">
        <v>0</v>
      </c>
      <c r="BO203">
        <v>0</v>
      </c>
      <c r="BP203">
        <v>0</v>
      </c>
      <c r="BW203" t="str">
        <f>"15:26:02.378"</f>
        <v>15:26:02.378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0</v>
      </c>
      <c r="CP203" t="s">
        <v>119</v>
      </c>
      <c r="CQ203">
        <v>530</v>
      </c>
      <c r="CR203">
        <v>0</v>
      </c>
      <c r="CW203">
        <v>7237990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"01/04/2021 15:26:00.300"</f>
        <v>01/04/2021 15:26:00.300</v>
      </c>
      <c r="C204" t="str">
        <f t="shared" si="23"/>
        <v>FFDDD3C0</v>
      </c>
      <c r="D204" t="s">
        <v>306</v>
      </c>
      <c r="E204">
        <v>15</v>
      </c>
      <c r="H204">
        <v>30</v>
      </c>
      <c r="I204" t="s">
        <v>114</v>
      </c>
      <c r="J204" t="s">
        <v>307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si="27"/>
        <v>15:26:02.000</v>
      </c>
      <c r="T204" t="str">
        <f t="shared" si="27"/>
        <v>15:26:02.000</v>
      </c>
      <c r="U204" t="str">
        <f t="shared" si="22"/>
        <v>A3817C</v>
      </c>
      <c r="V204">
        <v>0</v>
      </c>
      <c r="W204">
        <v>0</v>
      </c>
      <c r="X204">
        <v>1</v>
      </c>
      <c r="Z204">
        <v>1</v>
      </c>
      <c r="AA204">
        <v>8</v>
      </c>
      <c r="AB204">
        <v>3</v>
      </c>
      <c r="AC204">
        <v>0</v>
      </c>
      <c r="AD204">
        <v>9</v>
      </c>
      <c r="AE204">
        <v>0</v>
      </c>
      <c r="AF204">
        <v>0</v>
      </c>
      <c r="AG204">
        <v>2</v>
      </c>
      <c r="AH204">
        <v>0</v>
      </c>
      <c r="AI204" t="s">
        <v>338</v>
      </c>
      <c r="AJ204">
        <v>35.794894999999997</v>
      </c>
      <c r="AK204" t="s">
        <v>339</v>
      </c>
      <c r="AL204">
        <v>-90.724905000000007</v>
      </c>
      <c r="AM204">
        <v>25</v>
      </c>
      <c r="AN204">
        <v>1900</v>
      </c>
      <c r="AO204" t="s">
        <v>118</v>
      </c>
      <c r="AP204">
        <v>-65</v>
      </c>
      <c r="AQ204">
        <v>-79</v>
      </c>
      <c r="AR204">
        <v>-512</v>
      </c>
      <c r="AZ204">
        <v>1200</v>
      </c>
      <c r="BA204">
        <v>1</v>
      </c>
      <c r="BB204" t="str">
        <f t="shared" si="24"/>
        <v xml:space="preserve">N325GC  </v>
      </c>
      <c r="BC204">
        <v>1</v>
      </c>
      <c r="BH204">
        <v>1950</v>
      </c>
      <c r="BI204">
        <v>1</v>
      </c>
      <c r="BJ204">
        <v>1</v>
      </c>
      <c r="BK204">
        <v>0</v>
      </c>
      <c r="BL204">
        <v>0</v>
      </c>
      <c r="BO204">
        <v>0</v>
      </c>
      <c r="BP204">
        <v>0</v>
      </c>
      <c r="BW204" t="str">
        <f>"15:26:02.378"</f>
        <v>15:26:02.378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0</v>
      </c>
      <c r="CP204" t="s">
        <v>119</v>
      </c>
      <c r="CQ204">
        <v>530</v>
      </c>
      <c r="CR204">
        <v>0</v>
      </c>
      <c r="CW204">
        <v>7237990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"01/04/2021 15:26:00.300"</f>
        <v>01/04/2021 15:26:00.300</v>
      </c>
      <c r="C205" t="str">
        <f t="shared" si="23"/>
        <v>FFDDD3C0</v>
      </c>
      <c r="D205" t="s">
        <v>178</v>
      </c>
      <c r="E205">
        <v>9</v>
      </c>
      <c r="F205">
        <v>1009</v>
      </c>
      <c r="G205" t="s">
        <v>114</v>
      </c>
      <c r="J205" t="s">
        <v>179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si="27"/>
        <v>15:26:02.000</v>
      </c>
      <c r="T205" t="str">
        <f t="shared" si="27"/>
        <v>15:26:02.000</v>
      </c>
      <c r="U205" t="str">
        <f t="shared" si="22"/>
        <v>A3817C</v>
      </c>
      <c r="V205">
        <v>0</v>
      </c>
      <c r="W205">
        <v>0</v>
      </c>
      <c r="X205">
        <v>1</v>
      </c>
      <c r="Z205">
        <v>1</v>
      </c>
      <c r="AA205">
        <v>8</v>
      </c>
      <c r="AB205">
        <v>3</v>
      </c>
      <c r="AC205">
        <v>0</v>
      </c>
      <c r="AD205">
        <v>9</v>
      </c>
      <c r="AE205">
        <v>0</v>
      </c>
      <c r="AF205">
        <v>0</v>
      </c>
      <c r="AG205">
        <v>2</v>
      </c>
      <c r="AH205">
        <v>0</v>
      </c>
      <c r="AI205" t="s">
        <v>338</v>
      </c>
      <c r="AJ205">
        <v>35.794894999999997</v>
      </c>
      <c r="AK205" t="s">
        <v>339</v>
      </c>
      <c r="AL205">
        <v>-90.724905000000007</v>
      </c>
      <c r="AM205">
        <v>25</v>
      </c>
      <c r="AN205">
        <v>1900</v>
      </c>
      <c r="AO205" t="s">
        <v>118</v>
      </c>
      <c r="AP205">
        <v>-65</v>
      </c>
      <c r="AQ205">
        <v>-79</v>
      </c>
      <c r="AR205">
        <v>-512</v>
      </c>
      <c r="AZ205">
        <v>1200</v>
      </c>
      <c r="BA205">
        <v>1</v>
      </c>
      <c r="BB205" t="str">
        <f t="shared" si="24"/>
        <v xml:space="preserve">N325GC  </v>
      </c>
      <c r="BC205">
        <v>1</v>
      </c>
      <c r="BH205">
        <v>1950</v>
      </c>
      <c r="BI205">
        <v>1</v>
      </c>
      <c r="BJ205">
        <v>1</v>
      </c>
      <c r="BK205">
        <v>0</v>
      </c>
      <c r="BL205">
        <v>0</v>
      </c>
      <c r="BO205">
        <v>0</v>
      </c>
      <c r="BP205">
        <v>0</v>
      </c>
      <c r="BW205" t="str">
        <f>"15:26:02.378"</f>
        <v>15:26:02.378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0</v>
      </c>
      <c r="CP205" t="s">
        <v>119</v>
      </c>
      <c r="CQ205">
        <v>530</v>
      </c>
      <c r="CR205">
        <v>0</v>
      </c>
      <c r="CW205">
        <v>7237990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"01/04/2021 15:26:01.933"</f>
        <v>01/04/2021 15:26:01.933</v>
      </c>
      <c r="C206" t="str">
        <f t="shared" si="23"/>
        <v>FFDDD3C0</v>
      </c>
      <c r="D206" t="s">
        <v>113</v>
      </c>
      <c r="E206">
        <v>5</v>
      </c>
      <c r="H206">
        <v>169</v>
      </c>
      <c r="I206" t="s">
        <v>114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ref="S206:T208" si="28">"15:26:03.000"</f>
        <v>15:26:03.000</v>
      </c>
      <c r="T206" t="str">
        <f t="shared" si="28"/>
        <v>15:26:03.000</v>
      </c>
      <c r="U206" t="str">
        <f t="shared" si="22"/>
        <v>A3817C</v>
      </c>
      <c r="V206">
        <v>0</v>
      </c>
      <c r="W206">
        <v>0</v>
      </c>
      <c r="X206">
        <v>1</v>
      </c>
      <c r="Z206">
        <v>1</v>
      </c>
      <c r="AA206">
        <v>8</v>
      </c>
      <c r="AB206">
        <v>3</v>
      </c>
      <c r="AC206">
        <v>0</v>
      </c>
      <c r="AD206">
        <v>9</v>
      </c>
      <c r="AE206">
        <v>0</v>
      </c>
      <c r="AF206">
        <v>0</v>
      </c>
      <c r="AG206">
        <v>2</v>
      </c>
      <c r="AH206">
        <v>0</v>
      </c>
      <c r="AI206" t="s">
        <v>340</v>
      </c>
      <c r="AJ206">
        <v>35.794530000000002</v>
      </c>
      <c r="AK206" t="s">
        <v>341</v>
      </c>
      <c r="AL206">
        <v>-90.725290999999999</v>
      </c>
      <c r="AM206">
        <v>25</v>
      </c>
      <c r="AN206">
        <v>1900</v>
      </c>
      <c r="AO206" t="s">
        <v>118</v>
      </c>
      <c r="AP206">
        <v>-67</v>
      </c>
      <c r="AQ206">
        <v>-78</v>
      </c>
      <c r="AR206">
        <v>-512</v>
      </c>
      <c r="AZ206">
        <v>1200</v>
      </c>
      <c r="BA206">
        <v>1</v>
      </c>
      <c r="BB206" t="str">
        <f t="shared" si="24"/>
        <v xml:space="preserve">N325GC  </v>
      </c>
      <c r="BC206">
        <v>1</v>
      </c>
      <c r="BH206">
        <v>1925</v>
      </c>
      <c r="BI206">
        <v>1</v>
      </c>
      <c r="BJ206">
        <v>1</v>
      </c>
      <c r="BK206">
        <v>0</v>
      </c>
      <c r="BL206">
        <v>0</v>
      </c>
      <c r="BO206">
        <v>0</v>
      </c>
      <c r="BP206">
        <v>0</v>
      </c>
      <c r="BW206" t="str">
        <f>"15:26:03.944"</f>
        <v>15:26:03.944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0</v>
      </c>
      <c r="CP206" t="s">
        <v>119</v>
      </c>
      <c r="CQ206">
        <v>530</v>
      </c>
      <c r="CR206">
        <v>0</v>
      </c>
      <c r="CW206">
        <v>7238323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"01/04/2021 15:26:01.933"</f>
        <v>01/04/2021 15:26:01.933</v>
      </c>
      <c r="C207" t="str">
        <f t="shared" si="23"/>
        <v>FFDDD3C0</v>
      </c>
      <c r="D207" t="s">
        <v>306</v>
      </c>
      <c r="E207">
        <v>15</v>
      </c>
      <c r="H207">
        <v>30</v>
      </c>
      <c r="I207" t="s">
        <v>114</v>
      </c>
      <c r="J207" t="s">
        <v>307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 t="shared" si="28"/>
        <v>15:26:03.000</v>
      </c>
      <c r="T207" t="str">
        <f t="shared" si="28"/>
        <v>15:26:03.000</v>
      </c>
      <c r="U207" t="str">
        <f t="shared" si="22"/>
        <v>A3817C</v>
      </c>
      <c r="V207">
        <v>0</v>
      </c>
      <c r="W207">
        <v>0</v>
      </c>
      <c r="X207">
        <v>1</v>
      </c>
      <c r="Z207">
        <v>1</v>
      </c>
      <c r="AA207">
        <v>8</v>
      </c>
      <c r="AB207">
        <v>3</v>
      </c>
      <c r="AC207">
        <v>0</v>
      </c>
      <c r="AD207">
        <v>9</v>
      </c>
      <c r="AE207">
        <v>0</v>
      </c>
      <c r="AF207">
        <v>0</v>
      </c>
      <c r="AG207">
        <v>2</v>
      </c>
      <c r="AH207">
        <v>0</v>
      </c>
      <c r="AI207" t="s">
        <v>340</v>
      </c>
      <c r="AJ207">
        <v>35.794530000000002</v>
      </c>
      <c r="AK207" t="s">
        <v>341</v>
      </c>
      <c r="AL207">
        <v>-90.725290999999999</v>
      </c>
      <c r="AM207">
        <v>25</v>
      </c>
      <c r="AN207">
        <v>1900</v>
      </c>
      <c r="AO207" t="s">
        <v>118</v>
      </c>
      <c r="AP207">
        <v>-67</v>
      </c>
      <c r="AQ207">
        <v>-78</v>
      </c>
      <c r="AR207">
        <v>-512</v>
      </c>
      <c r="AZ207">
        <v>1200</v>
      </c>
      <c r="BA207">
        <v>1</v>
      </c>
      <c r="BB207" t="str">
        <f t="shared" si="24"/>
        <v xml:space="preserve">N325GC  </v>
      </c>
      <c r="BC207">
        <v>1</v>
      </c>
      <c r="BH207">
        <v>1925</v>
      </c>
      <c r="BI207">
        <v>1</v>
      </c>
      <c r="BJ207">
        <v>1</v>
      </c>
      <c r="BK207">
        <v>0</v>
      </c>
      <c r="BL207">
        <v>0</v>
      </c>
      <c r="BO207">
        <v>0</v>
      </c>
      <c r="BP207">
        <v>0</v>
      </c>
      <c r="BW207" t="str">
        <f>"15:26:03.944"</f>
        <v>15:26:03.944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0</v>
      </c>
      <c r="CP207" t="s">
        <v>119</v>
      </c>
      <c r="CQ207">
        <v>530</v>
      </c>
      <c r="CR207">
        <v>0</v>
      </c>
      <c r="CW207">
        <v>7238323</v>
      </c>
      <c r="CY207">
        <v>0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"01/04/2021 15:26:01.933"</f>
        <v>01/04/2021 15:26:01.933</v>
      </c>
      <c r="C208" t="str">
        <f t="shared" si="23"/>
        <v>FFDDD3C0</v>
      </c>
      <c r="D208" t="s">
        <v>178</v>
      </c>
      <c r="E208">
        <v>9</v>
      </c>
      <c r="F208">
        <v>1009</v>
      </c>
      <c r="G208" t="s">
        <v>114</v>
      </c>
      <c r="J208" t="s">
        <v>179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 t="shared" si="28"/>
        <v>15:26:03.000</v>
      </c>
      <c r="T208" t="str">
        <f t="shared" si="28"/>
        <v>15:26:03.000</v>
      </c>
      <c r="U208" t="str">
        <f t="shared" si="22"/>
        <v>A3817C</v>
      </c>
      <c r="V208">
        <v>0</v>
      </c>
      <c r="W208">
        <v>0</v>
      </c>
      <c r="X208">
        <v>1</v>
      </c>
      <c r="Z208">
        <v>1</v>
      </c>
      <c r="AA208">
        <v>8</v>
      </c>
      <c r="AB208">
        <v>3</v>
      </c>
      <c r="AC208">
        <v>0</v>
      </c>
      <c r="AD208">
        <v>9</v>
      </c>
      <c r="AE208">
        <v>0</v>
      </c>
      <c r="AF208">
        <v>0</v>
      </c>
      <c r="AG208">
        <v>2</v>
      </c>
      <c r="AH208">
        <v>0</v>
      </c>
      <c r="AI208" t="s">
        <v>340</v>
      </c>
      <c r="AJ208">
        <v>35.794530000000002</v>
      </c>
      <c r="AK208" t="s">
        <v>341</v>
      </c>
      <c r="AL208">
        <v>-90.725290999999999</v>
      </c>
      <c r="AM208">
        <v>25</v>
      </c>
      <c r="AN208">
        <v>1900</v>
      </c>
      <c r="AO208" t="s">
        <v>118</v>
      </c>
      <c r="AP208">
        <v>-67</v>
      </c>
      <c r="AQ208">
        <v>-78</v>
      </c>
      <c r="AR208">
        <v>-512</v>
      </c>
      <c r="AZ208">
        <v>1200</v>
      </c>
      <c r="BA208">
        <v>1</v>
      </c>
      <c r="BB208" t="str">
        <f t="shared" si="24"/>
        <v xml:space="preserve">N325GC  </v>
      </c>
      <c r="BC208">
        <v>1</v>
      </c>
      <c r="BH208">
        <v>1925</v>
      </c>
      <c r="BI208">
        <v>1</v>
      </c>
      <c r="BJ208">
        <v>1</v>
      </c>
      <c r="BK208">
        <v>0</v>
      </c>
      <c r="BL208">
        <v>0</v>
      </c>
      <c r="BO208">
        <v>0</v>
      </c>
      <c r="BP208">
        <v>0</v>
      </c>
      <c r="BW208" t="str">
        <f>"15:26:03.944"</f>
        <v>15:26:03.944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0</v>
      </c>
      <c r="CP208" t="s">
        <v>119</v>
      </c>
      <c r="CQ208">
        <v>530</v>
      </c>
      <c r="CR208">
        <v>0</v>
      </c>
      <c r="CW208">
        <v>7238323</v>
      </c>
      <c r="CY208">
        <v>0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"01/04/2021 15:26:02.776"</f>
        <v>01/04/2021 15:26:02.776</v>
      </c>
      <c r="C209" t="str">
        <f t="shared" si="23"/>
        <v>FFDDD3C0</v>
      </c>
      <c r="D209" t="s">
        <v>113</v>
      </c>
      <c r="E209">
        <v>5</v>
      </c>
      <c r="H209">
        <v>169</v>
      </c>
      <c r="I209" t="s">
        <v>114</v>
      </c>
      <c r="J209" t="s">
        <v>115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 t="shared" ref="S209:T211" si="29">"15:26:04.000"</f>
        <v>15:26:04.000</v>
      </c>
      <c r="T209" t="str">
        <f t="shared" si="29"/>
        <v>15:26:04.000</v>
      </c>
      <c r="U209" t="str">
        <f t="shared" si="22"/>
        <v>A3817C</v>
      </c>
      <c r="V209">
        <v>0</v>
      </c>
      <c r="W209">
        <v>0</v>
      </c>
      <c r="X209">
        <v>1</v>
      </c>
      <c r="Z209">
        <v>1</v>
      </c>
      <c r="AA209">
        <v>8</v>
      </c>
      <c r="AB209">
        <v>3</v>
      </c>
      <c r="AC209">
        <v>0</v>
      </c>
      <c r="AD209">
        <v>9</v>
      </c>
      <c r="AE209">
        <v>0</v>
      </c>
      <c r="AF209">
        <v>0</v>
      </c>
      <c r="AG209">
        <v>2</v>
      </c>
      <c r="AH209">
        <v>0</v>
      </c>
      <c r="AI209" t="s">
        <v>342</v>
      </c>
      <c r="AJ209">
        <v>35.794165</v>
      </c>
      <c r="AK209" t="s">
        <v>343</v>
      </c>
      <c r="AL209">
        <v>-90.725677000000005</v>
      </c>
      <c r="AM209">
        <v>25</v>
      </c>
      <c r="AN209">
        <v>1900</v>
      </c>
      <c r="AO209" t="s">
        <v>118</v>
      </c>
      <c r="AP209">
        <v>-69</v>
      </c>
      <c r="AQ209">
        <v>-78</v>
      </c>
      <c r="AR209">
        <v>-320</v>
      </c>
      <c r="AZ209">
        <v>1200</v>
      </c>
      <c r="BA209">
        <v>1</v>
      </c>
      <c r="BB209" t="str">
        <f t="shared" si="24"/>
        <v xml:space="preserve">N325GC  </v>
      </c>
      <c r="BC209">
        <v>1</v>
      </c>
      <c r="BH209">
        <v>1925</v>
      </c>
      <c r="BI209">
        <v>1</v>
      </c>
      <c r="BJ209">
        <v>1</v>
      </c>
      <c r="BK209">
        <v>0</v>
      </c>
      <c r="BL209">
        <v>0</v>
      </c>
      <c r="BO209">
        <v>0</v>
      </c>
      <c r="BP209">
        <v>0</v>
      </c>
      <c r="BW209" t="str">
        <f>"15:26:04.808"</f>
        <v>15:26:04.808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0</v>
      </c>
      <c r="CP209" t="s">
        <v>119</v>
      </c>
      <c r="CQ209">
        <v>530</v>
      </c>
      <c r="CR209">
        <v>0</v>
      </c>
      <c r="CW209">
        <v>7238493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"01/04/2021 15:26:02.776"</f>
        <v>01/04/2021 15:26:02.776</v>
      </c>
      <c r="C210" t="str">
        <f t="shared" si="23"/>
        <v>FFDDD3C0</v>
      </c>
      <c r="D210" t="s">
        <v>178</v>
      </c>
      <c r="E210">
        <v>9</v>
      </c>
      <c r="F210">
        <v>1009</v>
      </c>
      <c r="G210" t="s">
        <v>114</v>
      </c>
      <c r="J210" t="s">
        <v>179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 t="shared" si="29"/>
        <v>15:26:04.000</v>
      </c>
      <c r="T210" t="str">
        <f t="shared" si="29"/>
        <v>15:26:04.000</v>
      </c>
      <c r="U210" t="str">
        <f t="shared" si="22"/>
        <v>A3817C</v>
      </c>
      <c r="V210">
        <v>0</v>
      </c>
      <c r="W210">
        <v>0</v>
      </c>
      <c r="X210">
        <v>1</v>
      </c>
      <c r="Z210">
        <v>1</v>
      </c>
      <c r="AA210">
        <v>8</v>
      </c>
      <c r="AB210">
        <v>3</v>
      </c>
      <c r="AC210">
        <v>0</v>
      </c>
      <c r="AD210">
        <v>9</v>
      </c>
      <c r="AE210">
        <v>0</v>
      </c>
      <c r="AF210">
        <v>0</v>
      </c>
      <c r="AG210">
        <v>2</v>
      </c>
      <c r="AH210">
        <v>0</v>
      </c>
      <c r="AI210" t="s">
        <v>342</v>
      </c>
      <c r="AJ210">
        <v>35.794165</v>
      </c>
      <c r="AK210" t="s">
        <v>343</v>
      </c>
      <c r="AL210">
        <v>-90.725677000000005</v>
      </c>
      <c r="AM210">
        <v>25</v>
      </c>
      <c r="AN210">
        <v>1900</v>
      </c>
      <c r="AO210" t="s">
        <v>118</v>
      </c>
      <c r="AP210">
        <v>-69</v>
      </c>
      <c r="AQ210">
        <v>-78</v>
      </c>
      <c r="AR210">
        <v>-320</v>
      </c>
      <c r="AZ210">
        <v>1200</v>
      </c>
      <c r="BA210">
        <v>1</v>
      </c>
      <c r="BB210" t="str">
        <f t="shared" si="24"/>
        <v xml:space="preserve">N325GC  </v>
      </c>
      <c r="BC210">
        <v>1</v>
      </c>
      <c r="BH210">
        <v>1925</v>
      </c>
      <c r="BI210">
        <v>1</v>
      </c>
      <c r="BJ210">
        <v>1</v>
      </c>
      <c r="BK210">
        <v>0</v>
      </c>
      <c r="BL210">
        <v>0</v>
      </c>
      <c r="BO210">
        <v>0</v>
      </c>
      <c r="BP210">
        <v>0</v>
      </c>
      <c r="BW210" t="str">
        <f>"15:26:04.808"</f>
        <v>15:26:04.808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0</v>
      </c>
      <c r="CP210" t="s">
        <v>119</v>
      </c>
      <c r="CQ210">
        <v>530</v>
      </c>
      <c r="CR210">
        <v>0</v>
      </c>
      <c r="CW210">
        <v>7238493</v>
      </c>
      <c r="CY210">
        <v>0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"01/04/2021 15:26:02.776"</f>
        <v>01/04/2021 15:26:02.776</v>
      </c>
      <c r="C211" t="str">
        <f t="shared" si="23"/>
        <v>FFDDD3C0</v>
      </c>
      <c r="D211" t="s">
        <v>306</v>
      </c>
      <c r="E211">
        <v>15</v>
      </c>
      <c r="H211">
        <v>30</v>
      </c>
      <c r="I211" t="s">
        <v>114</v>
      </c>
      <c r="J211" t="s">
        <v>307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 t="shared" si="29"/>
        <v>15:26:04.000</v>
      </c>
      <c r="T211" t="str">
        <f t="shared" si="29"/>
        <v>15:26:04.000</v>
      </c>
      <c r="U211" t="str">
        <f t="shared" si="22"/>
        <v>A3817C</v>
      </c>
      <c r="V211">
        <v>0</v>
      </c>
      <c r="W211">
        <v>0</v>
      </c>
      <c r="X211">
        <v>1</v>
      </c>
      <c r="Z211">
        <v>1</v>
      </c>
      <c r="AA211">
        <v>8</v>
      </c>
      <c r="AB211">
        <v>3</v>
      </c>
      <c r="AC211">
        <v>0</v>
      </c>
      <c r="AD211">
        <v>9</v>
      </c>
      <c r="AE211">
        <v>0</v>
      </c>
      <c r="AF211">
        <v>0</v>
      </c>
      <c r="AG211">
        <v>2</v>
      </c>
      <c r="AH211">
        <v>0</v>
      </c>
      <c r="AI211" t="s">
        <v>342</v>
      </c>
      <c r="AJ211">
        <v>35.794165</v>
      </c>
      <c r="AK211" t="s">
        <v>343</v>
      </c>
      <c r="AL211">
        <v>-90.725677000000005</v>
      </c>
      <c r="AM211">
        <v>25</v>
      </c>
      <c r="AN211">
        <v>1900</v>
      </c>
      <c r="AO211" t="s">
        <v>118</v>
      </c>
      <c r="AP211">
        <v>-69</v>
      </c>
      <c r="AQ211">
        <v>-78</v>
      </c>
      <c r="AR211">
        <v>-320</v>
      </c>
      <c r="AZ211">
        <v>1200</v>
      </c>
      <c r="BA211">
        <v>1</v>
      </c>
      <c r="BB211" t="str">
        <f t="shared" si="24"/>
        <v xml:space="preserve">N325GC  </v>
      </c>
      <c r="BC211">
        <v>1</v>
      </c>
      <c r="BH211">
        <v>1925</v>
      </c>
      <c r="BI211">
        <v>1</v>
      </c>
      <c r="BJ211">
        <v>1</v>
      </c>
      <c r="BK211">
        <v>0</v>
      </c>
      <c r="BL211">
        <v>0</v>
      </c>
      <c r="BO211">
        <v>0</v>
      </c>
      <c r="BP211">
        <v>0</v>
      </c>
      <c r="BW211" t="str">
        <f>"15:26:04.808"</f>
        <v>15:26:04.808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0</v>
      </c>
      <c r="CP211" t="s">
        <v>119</v>
      </c>
      <c r="CQ211">
        <v>530</v>
      </c>
      <c r="CR211">
        <v>0</v>
      </c>
      <c r="CW211">
        <v>7238493</v>
      </c>
      <c r="CY211">
        <v>0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"01/04/2021 15:26:03.532"</f>
        <v>01/04/2021 15:26:03.532</v>
      </c>
      <c r="C212" t="str">
        <f t="shared" si="23"/>
        <v>FFDDD3C0</v>
      </c>
      <c r="D212" t="s">
        <v>178</v>
      </c>
      <c r="E212">
        <v>9</v>
      </c>
      <c r="F212">
        <v>1009</v>
      </c>
      <c r="G212" t="s">
        <v>114</v>
      </c>
      <c r="J212" t="s">
        <v>179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 t="shared" ref="S212:T214" si="30">"15:26:05.000"</f>
        <v>15:26:05.000</v>
      </c>
      <c r="T212" t="str">
        <f t="shared" si="30"/>
        <v>15:26:05.000</v>
      </c>
      <c r="U212" t="str">
        <f t="shared" si="22"/>
        <v>A3817C</v>
      </c>
      <c r="V212">
        <v>0</v>
      </c>
      <c r="W212">
        <v>0</v>
      </c>
      <c r="X212">
        <v>1</v>
      </c>
      <c r="Z212">
        <v>1</v>
      </c>
      <c r="AA212">
        <v>8</v>
      </c>
      <c r="AB212">
        <v>3</v>
      </c>
      <c r="AC212">
        <v>0</v>
      </c>
      <c r="AD212">
        <v>9</v>
      </c>
      <c r="AE212">
        <v>0</v>
      </c>
      <c r="AF212">
        <v>0</v>
      </c>
      <c r="AG212">
        <v>2</v>
      </c>
      <c r="AH212">
        <v>0</v>
      </c>
      <c r="AI212" t="s">
        <v>344</v>
      </c>
      <c r="AJ212">
        <v>35.793799999999997</v>
      </c>
      <c r="AK212" t="s">
        <v>345</v>
      </c>
      <c r="AL212">
        <v>-90.726062999999996</v>
      </c>
      <c r="AM212">
        <v>25</v>
      </c>
      <c r="AN212">
        <v>1900</v>
      </c>
      <c r="AO212" t="s">
        <v>118</v>
      </c>
      <c r="AP212">
        <v>-69</v>
      </c>
      <c r="AQ212">
        <v>-79</v>
      </c>
      <c r="AR212">
        <v>-192</v>
      </c>
      <c r="AZ212">
        <v>1200</v>
      </c>
      <c r="BA212">
        <v>1</v>
      </c>
      <c r="BB212" t="str">
        <f t="shared" si="24"/>
        <v xml:space="preserve">N325GC  </v>
      </c>
      <c r="BC212">
        <v>1</v>
      </c>
      <c r="BH212">
        <v>1900</v>
      </c>
      <c r="BI212">
        <v>1</v>
      </c>
      <c r="BJ212">
        <v>1</v>
      </c>
      <c r="BK212">
        <v>0</v>
      </c>
      <c r="BL212">
        <v>0</v>
      </c>
      <c r="BO212">
        <v>0</v>
      </c>
      <c r="BP212">
        <v>0</v>
      </c>
      <c r="BW212" t="str">
        <f>"15:26:05.565"</f>
        <v>15:26:05.565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0</v>
      </c>
      <c r="CP212" t="s">
        <v>119</v>
      </c>
      <c r="CQ212">
        <v>530</v>
      </c>
      <c r="CR212">
        <v>0</v>
      </c>
      <c r="CW212">
        <v>7238641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"01/04/2021 15:26:03.532"</f>
        <v>01/04/2021 15:26:03.532</v>
      </c>
      <c r="C213" t="str">
        <f t="shared" si="23"/>
        <v>FFDDD3C0</v>
      </c>
      <c r="D213" t="s">
        <v>113</v>
      </c>
      <c r="E213">
        <v>5</v>
      </c>
      <c r="H213">
        <v>169</v>
      </c>
      <c r="I213" t="s">
        <v>114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 t="shared" si="30"/>
        <v>15:26:05.000</v>
      </c>
      <c r="T213" t="str">
        <f t="shared" si="30"/>
        <v>15:26:05.000</v>
      </c>
      <c r="U213" t="str">
        <f t="shared" si="22"/>
        <v>A3817C</v>
      </c>
      <c r="V213">
        <v>0</v>
      </c>
      <c r="W213">
        <v>0</v>
      </c>
      <c r="X213">
        <v>1</v>
      </c>
      <c r="Z213">
        <v>1</v>
      </c>
      <c r="AA213">
        <v>8</v>
      </c>
      <c r="AB213">
        <v>3</v>
      </c>
      <c r="AC213">
        <v>0</v>
      </c>
      <c r="AD213">
        <v>9</v>
      </c>
      <c r="AE213">
        <v>0</v>
      </c>
      <c r="AF213">
        <v>0</v>
      </c>
      <c r="AG213">
        <v>2</v>
      </c>
      <c r="AH213">
        <v>0</v>
      </c>
      <c r="AI213" t="s">
        <v>344</v>
      </c>
      <c r="AJ213">
        <v>35.793799999999997</v>
      </c>
      <c r="AK213" t="s">
        <v>345</v>
      </c>
      <c r="AL213">
        <v>-90.726062999999996</v>
      </c>
      <c r="AM213">
        <v>25</v>
      </c>
      <c r="AN213">
        <v>1900</v>
      </c>
      <c r="AO213" t="s">
        <v>118</v>
      </c>
      <c r="AP213">
        <v>-69</v>
      </c>
      <c r="AQ213">
        <v>-79</v>
      </c>
      <c r="AR213">
        <v>-192</v>
      </c>
      <c r="AZ213">
        <v>1200</v>
      </c>
      <c r="BA213">
        <v>1</v>
      </c>
      <c r="BB213" t="str">
        <f t="shared" si="24"/>
        <v xml:space="preserve">N325GC  </v>
      </c>
      <c r="BC213">
        <v>1</v>
      </c>
      <c r="BH213">
        <v>1900</v>
      </c>
      <c r="BI213">
        <v>1</v>
      </c>
      <c r="BJ213">
        <v>1</v>
      </c>
      <c r="BK213">
        <v>0</v>
      </c>
      <c r="BL213">
        <v>0</v>
      </c>
      <c r="BO213">
        <v>0</v>
      </c>
      <c r="BP213">
        <v>0</v>
      </c>
      <c r="BW213" t="str">
        <f>"15:26:05.565"</f>
        <v>15:26:05.565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0</v>
      </c>
      <c r="CP213" t="s">
        <v>119</v>
      </c>
      <c r="CQ213">
        <v>530</v>
      </c>
      <c r="CR213">
        <v>0</v>
      </c>
      <c r="CW213">
        <v>7238641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"01/04/2021 15:26:03.532"</f>
        <v>01/04/2021 15:26:03.532</v>
      </c>
      <c r="C214" t="str">
        <f t="shared" si="23"/>
        <v>FFDDD3C0</v>
      </c>
      <c r="D214" t="s">
        <v>306</v>
      </c>
      <c r="E214">
        <v>15</v>
      </c>
      <c r="H214">
        <v>30</v>
      </c>
      <c r="I214" t="s">
        <v>114</v>
      </c>
      <c r="J214" t="s">
        <v>307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 t="shared" si="30"/>
        <v>15:26:05.000</v>
      </c>
      <c r="T214" t="str">
        <f t="shared" si="30"/>
        <v>15:26:05.000</v>
      </c>
      <c r="U214" t="str">
        <f t="shared" si="22"/>
        <v>A3817C</v>
      </c>
      <c r="V214">
        <v>0</v>
      </c>
      <c r="W214">
        <v>0</v>
      </c>
      <c r="X214">
        <v>1</v>
      </c>
      <c r="Z214">
        <v>1</v>
      </c>
      <c r="AA214">
        <v>8</v>
      </c>
      <c r="AB214">
        <v>3</v>
      </c>
      <c r="AC214">
        <v>0</v>
      </c>
      <c r="AD214">
        <v>9</v>
      </c>
      <c r="AE214">
        <v>0</v>
      </c>
      <c r="AF214">
        <v>0</v>
      </c>
      <c r="AG214">
        <v>2</v>
      </c>
      <c r="AH214">
        <v>0</v>
      </c>
      <c r="AI214" t="s">
        <v>344</v>
      </c>
      <c r="AJ214">
        <v>35.793799999999997</v>
      </c>
      <c r="AK214" t="s">
        <v>345</v>
      </c>
      <c r="AL214">
        <v>-90.726062999999996</v>
      </c>
      <c r="AM214">
        <v>25</v>
      </c>
      <c r="AN214">
        <v>1900</v>
      </c>
      <c r="AO214" t="s">
        <v>118</v>
      </c>
      <c r="AP214">
        <v>-69</v>
      </c>
      <c r="AQ214">
        <v>-79</v>
      </c>
      <c r="AR214">
        <v>-192</v>
      </c>
      <c r="AZ214">
        <v>1200</v>
      </c>
      <c r="BA214">
        <v>1</v>
      </c>
      <c r="BB214" t="str">
        <f t="shared" si="24"/>
        <v xml:space="preserve">N325GC  </v>
      </c>
      <c r="BC214">
        <v>1</v>
      </c>
      <c r="BH214">
        <v>1900</v>
      </c>
      <c r="BI214">
        <v>1</v>
      </c>
      <c r="BJ214">
        <v>1</v>
      </c>
      <c r="BK214">
        <v>0</v>
      </c>
      <c r="BL214">
        <v>0</v>
      </c>
      <c r="BO214">
        <v>0</v>
      </c>
      <c r="BP214">
        <v>0</v>
      </c>
      <c r="BW214" t="str">
        <f>"15:26:05.565"</f>
        <v>15:26:05.565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0</v>
      </c>
      <c r="CP214" t="s">
        <v>119</v>
      </c>
      <c r="CQ214">
        <v>530</v>
      </c>
      <c r="CR214">
        <v>0</v>
      </c>
      <c r="CW214">
        <v>7238641</v>
      </c>
      <c r="CY214">
        <v>0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"01/04/2021 15:26:06.147"</f>
        <v>01/04/2021 15:26:06.147</v>
      </c>
      <c r="C215" t="str">
        <f t="shared" si="23"/>
        <v>FFDDD3C0</v>
      </c>
      <c r="D215" t="s">
        <v>178</v>
      </c>
      <c r="E215">
        <v>9</v>
      </c>
      <c r="F215">
        <v>1009</v>
      </c>
      <c r="G215" t="s">
        <v>114</v>
      </c>
      <c r="J215" t="s">
        <v>179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 t="shared" ref="S215:T217" si="31">"15:26:08.000"</f>
        <v>15:26:08.000</v>
      </c>
      <c r="T215" t="str">
        <f t="shared" si="31"/>
        <v>15:26:08.000</v>
      </c>
      <c r="U215" t="str">
        <f t="shared" si="22"/>
        <v>A3817C</v>
      </c>
      <c r="V215">
        <v>0</v>
      </c>
      <c r="W215">
        <v>0</v>
      </c>
      <c r="X215">
        <v>1</v>
      </c>
      <c r="Z215">
        <v>1</v>
      </c>
      <c r="AA215">
        <v>8</v>
      </c>
      <c r="AB215">
        <v>3</v>
      </c>
      <c r="AC215">
        <v>0</v>
      </c>
      <c r="AD215">
        <v>9</v>
      </c>
      <c r="AE215">
        <v>0</v>
      </c>
      <c r="AF215">
        <v>0</v>
      </c>
      <c r="AG215">
        <v>2</v>
      </c>
      <c r="AH215">
        <v>0</v>
      </c>
      <c r="AI215" t="s">
        <v>346</v>
      </c>
      <c r="AJ215">
        <v>35.792749000000001</v>
      </c>
      <c r="AK215" t="s">
        <v>347</v>
      </c>
      <c r="AL215">
        <v>-90.727265000000003</v>
      </c>
      <c r="AM215">
        <v>25</v>
      </c>
      <c r="AN215">
        <v>1900</v>
      </c>
      <c r="AO215" t="s">
        <v>118</v>
      </c>
      <c r="AP215">
        <v>-72</v>
      </c>
      <c r="AQ215">
        <v>-73</v>
      </c>
      <c r="AR215">
        <v>64</v>
      </c>
      <c r="AZ215">
        <v>1200</v>
      </c>
      <c r="BA215">
        <v>1</v>
      </c>
      <c r="BB215" t="str">
        <f t="shared" si="24"/>
        <v xml:space="preserve">N325GC  </v>
      </c>
      <c r="BC215">
        <v>1</v>
      </c>
      <c r="BH215">
        <v>1900</v>
      </c>
      <c r="BI215">
        <v>1</v>
      </c>
      <c r="BJ215">
        <v>1</v>
      </c>
      <c r="BK215">
        <v>0</v>
      </c>
      <c r="BL215">
        <v>0</v>
      </c>
      <c r="BO215">
        <v>0</v>
      </c>
      <c r="BP215">
        <v>0</v>
      </c>
      <c r="BW215" t="str">
        <f>"15:26:08.216"</f>
        <v>15:26:08.216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0</v>
      </c>
      <c r="CP215" t="s">
        <v>119</v>
      </c>
      <c r="CQ215">
        <v>530</v>
      </c>
      <c r="CR215">
        <v>0</v>
      </c>
      <c r="CW215">
        <v>7239164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"01/04/2021 15:26:06.147"</f>
        <v>01/04/2021 15:26:06.147</v>
      </c>
      <c r="C216" t="str">
        <f t="shared" si="23"/>
        <v>FFDDD3C0</v>
      </c>
      <c r="D216" t="s">
        <v>306</v>
      </c>
      <c r="E216">
        <v>15</v>
      </c>
      <c r="H216">
        <v>30</v>
      </c>
      <c r="I216" t="s">
        <v>114</v>
      </c>
      <c r="J216" t="s">
        <v>307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 t="shared" si="31"/>
        <v>15:26:08.000</v>
      </c>
      <c r="T216" t="str">
        <f t="shared" si="31"/>
        <v>15:26:08.000</v>
      </c>
      <c r="U216" t="str">
        <f t="shared" si="22"/>
        <v>A3817C</v>
      </c>
      <c r="V216">
        <v>0</v>
      </c>
      <c r="W216">
        <v>0</v>
      </c>
      <c r="X216">
        <v>1</v>
      </c>
      <c r="Z216">
        <v>1</v>
      </c>
      <c r="AA216">
        <v>8</v>
      </c>
      <c r="AB216">
        <v>3</v>
      </c>
      <c r="AC216">
        <v>0</v>
      </c>
      <c r="AD216">
        <v>9</v>
      </c>
      <c r="AE216">
        <v>0</v>
      </c>
      <c r="AF216">
        <v>0</v>
      </c>
      <c r="AG216">
        <v>2</v>
      </c>
      <c r="AH216">
        <v>0</v>
      </c>
      <c r="AI216" t="s">
        <v>346</v>
      </c>
      <c r="AJ216">
        <v>35.792749000000001</v>
      </c>
      <c r="AK216" t="s">
        <v>347</v>
      </c>
      <c r="AL216">
        <v>-90.727265000000003</v>
      </c>
      <c r="AM216">
        <v>25</v>
      </c>
      <c r="AN216">
        <v>1900</v>
      </c>
      <c r="AO216" t="s">
        <v>118</v>
      </c>
      <c r="AP216">
        <v>-72</v>
      </c>
      <c r="AQ216">
        <v>-73</v>
      </c>
      <c r="AR216">
        <v>64</v>
      </c>
      <c r="AZ216">
        <v>1200</v>
      </c>
      <c r="BA216">
        <v>1</v>
      </c>
      <c r="BB216" t="str">
        <f t="shared" si="24"/>
        <v xml:space="preserve">N325GC  </v>
      </c>
      <c r="BC216">
        <v>1</v>
      </c>
      <c r="BH216">
        <v>1900</v>
      </c>
      <c r="BI216">
        <v>1</v>
      </c>
      <c r="BJ216">
        <v>1</v>
      </c>
      <c r="BK216">
        <v>0</v>
      </c>
      <c r="BL216">
        <v>0</v>
      </c>
      <c r="BO216">
        <v>0</v>
      </c>
      <c r="BP216">
        <v>0</v>
      </c>
      <c r="BW216" t="str">
        <f>"15:26:08.216"</f>
        <v>15:26:08.216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0</v>
      </c>
      <c r="CP216" t="s">
        <v>119</v>
      </c>
      <c r="CQ216">
        <v>530</v>
      </c>
      <c r="CR216">
        <v>0</v>
      </c>
      <c r="CW216">
        <v>7239164</v>
      </c>
      <c r="CY216">
        <v>0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"01/04/2021 15:26:06.147"</f>
        <v>01/04/2021 15:26:06.147</v>
      </c>
      <c r="C217" t="str">
        <f t="shared" si="23"/>
        <v>FFDDD3C0</v>
      </c>
      <c r="D217" t="s">
        <v>113</v>
      </c>
      <c r="E217">
        <v>5</v>
      </c>
      <c r="H217">
        <v>169</v>
      </c>
      <c r="I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 t="shared" si="31"/>
        <v>15:26:08.000</v>
      </c>
      <c r="T217" t="str">
        <f t="shared" si="31"/>
        <v>15:26:08.000</v>
      </c>
      <c r="U217" t="str">
        <f t="shared" si="22"/>
        <v>A3817C</v>
      </c>
      <c r="V217">
        <v>0</v>
      </c>
      <c r="W217">
        <v>0</v>
      </c>
      <c r="X217">
        <v>1</v>
      </c>
      <c r="Z217">
        <v>1</v>
      </c>
      <c r="AA217">
        <v>8</v>
      </c>
      <c r="AB217">
        <v>3</v>
      </c>
      <c r="AC217">
        <v>0</v>
      </c>
      <c r="AD217">
        <v>9</v>
      </c>
      <c r="AE217">
        <v>0</v>
      </c>
      <c r="AF217">
        <v>0</v>
      </c>
      <c r="AG217">
        <v>2</v>
      </c>
      <c r="AH217">
        <v>0</v>
      </c>
      <c r="AI217" t="s">
        <v>346</v>
      </c>
      <c r="AJ217">
        <v>35.792749000000001</v>
      </c>
      <c r="AK217" t="s">
        <v>347</v>
      </c>
      <c r="AL217">
        <v>-90.727265000000003</v>
      </c>
      <c r="AM217">
        <v>25</v>
      </c>
      <c r="AN217">
        <v>1900</v>
      </c>
      <c r="AO217" t="s">
        <v>118</v>
      </c>
      <c r="AP217">
        <v>-72</v>
      </c>
      <c r="AQ217">
        <v>-73</v>
      </c>
      <c r="AR217">
        <v>64</v>
      </c>
      <c r="AZ217">
        <v>1200</v>
      </c>
      <c r="BA217">
        <v>1</v>
      </c>
      <c r="BB217" t="str">
        <f t="shared" si="24"/>
        <v xml:space="preserve">N325GC  </v>
      </c>
      <c r="BC217">
        <v>1</v>
      </c>
      <c r="BH217">
        <v>1900</v>
      </c>
      <c r="BI217">
        <v>1</v>
      </c>
      <c r="BJ217">
        <v>1</v>
      </c>
      <c r="BK217">
        <v>0</v>
      </c>
      <c r="BL217">
        <v>0</v>
      </c>
      <c r="BO217">
        <v>0</v>
      </c>
      <c r="BP217">
        <v>0</v>
      </c>
      <c r="BW217" t="str">
        <f>"15:26:08.216"</f>
        <v>15:26:08.216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0</v>
      </c>
      <c r="CP217" t="s">
        <v>119</v>
      </c>
      <c r="CQ217">
        <v>530</v>
      </c>
      <c r="CR217">
        <v>0</v>
      </c>
      <c r="CW217">
        <v>7239164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"01/04/2021 15:26:07.307"</f>
        <v>01/04/2021 15:26:07.307</v>
      </c>
      <c r="C218" t="str">
        <f t="shared" si="23"/>
        <v>FFDDD3C0</v>
      </c>
      <c r="D218" t="s">
        <v>178</v>
      </c>
      <c r="E218">
        <v>9</v>
      </c>
      <c r="F218">
        <v>1009</v>
      </c>
      <c r="G218" t="s">
        <v>114</v>
      </c>
      <c r="J218" t="s">
        <v>179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 t="shared" ref="S218:T220" si="32">"15:26:09.000"</f>
        <v>15:26:09.000</v>
      </c>
      <c r="T218" t="str">
        <f t="shared" si="32"/>
        <v>15:26:09.000</v>
      </c>
      <c r="U218" t="str">
        <f t="shared" si="22"/>
        <v>A3817C</v>
      </c>
      <c r="V218">
        <v>0</v>
      </c>
      <c r="W218">
        <v>0</v>
      </c>
      <c r="X218">
        <v>1</v>
      </c>
      <c r="Z218">
        <v>1</v>
      </c>
      <c r="AA218">
        <v>8</v>
      </c>
      <c r="AB218">
        <v>3</v>
      </c>
      <c r="AC218">
        <v>0</v>
      </c>
      <c r="AD218">
        <v>9</v>
      </c>
      <c r="AE218">
        <v>0</v>
      </c>
      <c r="AF218">
        <v>0</v>
      </c>
      <c r="AG218">
        <v>2</v>
      </c>
      <c r="AH218">
        <v>0</v>
      </c>
      <c r="AI218" t="s">
        <v>348</v>
      </c>
      <c r="AJ218">
        <v>35.792406</v>
      </c>
      <c r="AK218" t="s">
        <v>349</v>
      </c>
      <c r="AL218">
        <v>-90.727672999999996</v>
      </c>
      <c r="AM218">
        <v>25</v>
      </c>
      <c r="AN218">
        <v>1800</v>
      </c>
      <c r="AO218" t="s">
        <v>118</v>
      </c>
      <c r="AP218">
        <v>-71</v>
      </c>
      <c r="AQ218">
        <v>-70</v>
      </c>
      <c r="AR218">
        <v>192</v>
      </c>
      <c r="AZ218">
        <v>1200</v>
      </c>
      <c r="BA218">
        <v>1</v>
      </c>
      <c r="BB218" t="str">
        <f t="shared" si="24"/>
        <v xml:space="preserve">N325GC  </v>
      </c>
      <c r="BC218">
        <v>1</v>
      </c>
      <c r="BH218">
        <v>1900</v>
      </c>
      <c r="BI218">
        <v>1</v>
      </c>
      <c r="BJ218">
        <v>1</v>
      </c>
      <c r="BK218">
        <v>0</v>
      </c>
      <c r="BL218">
        <v>0</v>
      </c>
      <c r="BO218">
        <v>0</v>
      </c>
      <c r="BP218">
        <v>0</v>
      </c>
      <c r="BW218" t="str">
        <f>"15:26:09.354"</f>
        <v>15:26:09.354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0</v>
      </c>
      <c r="CP218" t="s">
        <v>119</v>
      </c>
      <c r="CQ218">
        <v>530</v>
      </c>
      <c r="CR218">
        <v>0</v>
      </c>
      <c r="CW218">
        <v>7239378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"01/04/2021 15:26:07.307"</f>
        <v>01/04/2021 15:26:07.307</v>
      </c>
      <c r="C219" t="str">
        <f t="shared" si="23"/>
        <v>FFDDD3C0</v>
      </c>
      <c r="D219" t="s">
        <v>306</v>
      </c>
      <c r="E219">
        <v>15</v>
      </c>
      <c r="H219">
        <v>30</v>
      </c>
      <c r="I219" t="s">
        <v>114</v>
      </c>
      <c r="J219" t="s">
        <v>307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 t="shared" si="32"/>
        <v>15:26:09.000</v>
      </c>
      <c r="T219" t="str">
        <f t="shared" si="32"/>
        <v>15:26:09.000</v>
      </c>
      <c r="U219" t="str">
        <f t="shared" si="22"/>
        <v>A3817C</v>
      </c>
      <c r="V219">
        <v>0</v>
      </c>
      <c r="W219">
        <v>0</v>
      </c>
      <c r="X219">
        <v>1</v>
      </c>
      <c r="Z219">
        <v>1</v>
      </c>
      <c r="AA219">
        <v>8</v>
      </c>
      <c r="AB219">
        <v>3</v>
      </c>
      <c r="AC219">
        <v>0</v>
      </c>
      <c r="AD219">
        <v>9</v>
      </c>
      <c r="AE219">
        <v>0</v>
      </c>
      <c r="AF219">
        <v>0</v>
      </c>
      <c r="AG219">
        <v>2</v>
      </c>
      <c r="AH219">
        <v>0</v>
      </c>
      <c r="AI219" t="s">
        <v>348</v>
      </c>
      <c r="AJ219">
        <v>35.792406</v>
      </c>
      <c r="AK219" t="s">
        <v>349</v>
      </c>
      <c r="AL219">
        <v>-90.727672999999996</v>
      </c>
      <c r="AM219">
        <v>25</v>
      </c>
      <c r="AN219">
        <v>1800</v>
      </c>
      <c r="AO219" t="s">
        <v>118</v>
      </c>
      <c r="AP219">
        <v>-71</v>
      </c>
      <c r="AQ219">
        <v>-70</v>
      </c>
      <c r="AR219">
        <v>192</v>
      </c>
      <c r="AZ219">
        <v>1200</v>
      </c>
      <c r="BA219">
        <v>1</v>
      </c>
      <c r="BB219" t="str">
        <f t="shared" si="24"/>
        <v xml:space="preserve">N325GC  </v>
      </c>
      <c r="BC219">
        <v>1</v>
      </c>
      <c r="BH219">
        <v>1900</v>
      </c>
      <c r="BI219">
        <v>1</v>
      </c>
      <c r="BJ219">
        <v>1</v>
      </c>
      <c r="BK219">
        <v>0</v>
      </c>
      <c r="BL219">
        <v>0</v>
      </c>
      <c r="BO219">
        <v>0</v>
      </c>
      <c r="BP219">
        <v>0</v>
      </c>
      <c r="BW219" t="str">
        <f>"15:26:09.354"</f>
        <v>15:26:09.354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0</v>
      </c>
      <c r="CP219" t="s">
        <v>119</v>
      </c>
      <c r="CQ219">
        <v>530</v>
      </c>
      <c r="CR219">
        <v>0</v>
      </c>
      <c r="CW219">
        <v>7239378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"01/04/2021 15:26:07.307"</f>
        <v>01/04/2021 15:26:07.307</v>
      </c>
      <c r="C220" t="str">
        <f t="shared" si="23"/>
        <v>FFDDD3C0</v>
      </c>
      <c r="D220" t="s">
        <v>113</v>
      </c>
      <c r="E220">
        <v>5</v>
      </c>
      <c r="H220">
        <v>169</v>
      </c>
      <c r="I220" t="s">
        <v>114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 t="shared" si="32"/>
        <v>15:26:09.000</v>
      </c>
      <c r="T220" t="str">
        <f t="shared" si="32"/>
        <v>15:26:09.000</v>
      </c>
      <c r="U220" t="str">
        <f t="shared" si="22"/>
        <v>A3817C</v>
      </c>
      <c r="V220">
        <v>0</v>
      </c>
      <c r="W220">
        <v>0</v>
      </c>
      <c r="X220">
        <v>1</v>
      </c>
      <c r="Z220">
        <v>1</v>
      </c>
      <c r="AA220">
        <v>8</v>
      </c>
      <c r="AB220">
        <v>3</v>
      </c>
      <c r="AC220">
        <v>0</v>
      </c>
      <c r="AD220">
        <v>9</v>
      </c>
      <c r="AE220">
        <v>0</v>
      </c>
      <c r="AF220">
        <v>0</v>
      </c>
      <c r="AG220">
        <v>2</v>
      </c>
      <c r="AH220">
        <v>0</v>
      </c>
      <c r="AI220" t="s">
        <v>348</v>
      </c>
      <c r="AJ220">
        <v>35.792406</v>
      </c>
      <c r="AK220" t="s">
        <v>349</v>
      </c>
      <c r="AL220">
        <v>-90.727672999999996</v>
      </c>
      <c r="AM220">
        <v>25</v>
      </c>
      <c r="AN220">
        <v>1800</v>
      </c>
      <c r="AO220" t="s">
        <v>118</v>
      </c>
      <c r="AP220">
        <v>-71</v>
      </c>
      <c r="AQ220">
        <v>-70</v>
      </c>
      <c r="AR220">
        <v>192</v>
      </c>
      <c r="AZ220">
        <v>1200</v>
      </c>
      <c r="BA220">
        <v>1</v>
      </c>
      <c r="BB220" t="str">
        <f t="shared" si="24"/>
        <v xml:space="preserve">N325GC  </v>
      </c>
      <c r="BC220">
        <v>1</v>
      </c>
      <c r="BH220">
        <v>1900</v>
      </c>
      <c r="BI220">
        <v>1</v>
      </c>
      <c r="BJ220">
        <v>1</v>
      </c>
      <c r="BK220">
        <v>0</v>
      </c>
      <c r="BL220">
        <v>0</v>
      </c>
      <c r="BO220">
        <v>0</v>
      </c>
      <c r="BP220">
        <v>0</v>
      </c>
      <c r="BW220" t="str">
        <f>"15:26:09.354"</f>
        <v>15:26:09.354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0</v>
      </c>
      <c r="CP220" t="s">
        <v>119</v>
      </c>
      <c r="CQ220">
        <v>530</v>
      </c>
      <c r="CR220">
        <v>0</v>
      </c>
      <c r="CW220">
        <v>7239378</v>
      </c>
      <c r="CY220">
        <v>0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"01/04/2021 15:26:09.871"</f>
        <v>01/04/2021 15:26:09.871</v>
      </c>
      <c r="C221" t="str">
        <f t="shared" si="23"/>
        <v>FFDDD3C0</v>
      </c>
      <c r="D221" t="s">
        <v>178</v>
      </c>
      <c r="E221">
        <v>9</v>
      </c>
      <c r="F221">
        <v>1009</v>
      </c>
      <c r="G221" t="s">
        <v>114</v>
      </c>
      <c r="J221" t="s">
        <v>179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 t="shared" ref="S221:T223" si="33">"15:26:11.000"</f>
        <v>15:26:11.000</v>
      </c>
      <c r="T221" t="str">
        <f t="shared" si="33"/>
        <v>15:26:11.000</v>
      </c>
      <c r="U221" t="str">
        <f t="shared" si="22"/>
        <v>A3817C</v>
      </c>
      <c r="V221">
        <v>0</v>
      </c>
      <c r="W221">
        <v>0</v>
      </c>
      <c r="X221">
        <v>1</v>
      </c>
      <c r="Z221">
        <v>1</v>
      </c>
      <c r="AA221">
        <v>8</v>
      </c>
      <c r="AB221">
        <v>3</v>
      </c>
      <c r="AC221">
        <v>0</v>
      </c>
      <c r="AD221">
        <v>9</v>
      </c>
      <c r="AE221">
        <v>0</v>
      </c>
      <c r="AF221">
        <v>0</v>
      </c>
      <c r="AG221">
        <v>2</v>
      </c>
      <c r="AH221">
        <v>0</v>
      </c>
      <c r="AI221" t="s">
        <v>350</v>
      </c>
      <c r="AJ221">
        <v>35.791761999999999</v>
      </c>
      <c r="AK221" t="s">
        <v>351</v>
      </c>
      <c r="AL221">
        <v>-90.728509000000003</v>
      </c>
      <c r="AM221">
        <v>25</v>
      </c>
      <c r="AN221">
        <v>1800</v>
      </c>
      <c r="AO221" t="s">
        <v>118</v>
      </c>
      <c r="AP221">
        <v>-72</v>
      </c>
      <c r="AQ221">
        <v>-71</v>
      </c>
      <c r="AR221">
        <v>128</v>
      </c>
      <c r="AZ221">
        <v>1200</v>
      </c>
      <c r="BA221">
        <v>1</v>
      </c>
      <c r="BB221" t="str">
        <f t="shared" si="24"/>
        <v xml:space="preserve">N325GC  </v>
      </c>
      <c r="BC221">
        <v>1</v>
      </c>
      <c r="BH221">
        <v>1900</v>
      </c>
      <c r="BI221">
        <v>1</v>
      </c>
      <c r="BJ221">
        <v>1</v>
      </c>
      <c r="BK221">
        <v>0</v>
      </c>
      <c r="BL221">
        <v>0</v>
      </c>
      <c r="BO221">
        <v>0</v>
      </c>
      <c r="BP221">
        <v>0</v>
      </c>
      <c r="BW221" t="str">
        <f>"15:26:11.922"</f>
        <v>15:26:11.922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0</v>
      </c>
      <c r="CP221" t="s">
        <v>119</v>
      </c>
      <c r="CQ221">
        <v>530</v>
      </c>
      <c r="CR221">
        <v>0</v>
      </c>
      <c r="CW221">
        <v>7239870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"01/04/2021 15:26:09.871"</f>
        <v>01/04/2021 15:26:09.871</v>
      </c>
      <c r="C222" t="str">
        <f t="shared" si="23"/>
        <v>FFDDD3C0</v>
      </c>
      <c r="D222" t="s">
        <v>306</v>
      </c>
      <c r="E222">
        <v>15</v>
      </c>
      <c r="H222">
        <v>30</v>
      </c>
      <c r="I222" t="s">
        <v>114</v>
      </c>
      <c r="J222" t="s">
        <v>307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 t="shared" si="33"/>
        <v>15:26:11.000</v>
      </c>
      <c r="T222" t="str">
        <f t="shared" si="33"/>
        <v>15:26:11.000</v>
      </c>
      <c r="U222" t="str">
        <f t="shared" si="22"/>
        <v>A3817C</v>
      </c>
      <c r="V222">
        <v>0</v>
      </c>
      <c r="W222">
        <v>0</v>
      </c>
      <c r="X222">
        <v>1</v>
      </c>
      <c r="Z222">
        <v>1</v>
      </c>
      <c r="AA222">
        <v>8</v>
      </c>
      <c r="AB222">
        <v>3</v>
      </c>
      <c r="AC222">
        <v>0</v>
      </c>
      <c r="AD222">
        <v>9</v>
      </c>
      <c r="AE222">
        <v>0</v>
      </c>
      <c r="AF222">
        <v>0</v>
      </c>
      <c r="AG222">
        <v>2</v>
      </c>
      <c r="AH222">
        <v>0</v>
      </c>
      <c r="AI222" t="s">
        <v>350</v>
      </c>
      <c r="AJ222">
        <v>35.791761999999999</v>
      </c>
      <c r="AK222" t="s">
        <v>351</v>
      </c>
      <c r="AL222">
        <v>-90.728509000000003</v>
      </c>
      <c r="AM222">
        <v>25</v>
      </c>
      <c r="AN222">
        <v>1800</v>
      </c>
      <c r="AO222" t="s">
        <v>118</v>
      </c>
      <c r="AP222">
        <v>-72</v>
      </c>
      <c r="AQ222">
        <v>-71</v>
      </c>
      <c r="AR222">
        <v>128</v>
      </c>
      <c r="AZ222">
        <v>1200</v>
      </c>
      <c r="BA222">
        <v>1</v>
      </c>
      <c r="BB222" t="str">
        <f t="shared" si="24"/>
        <v xml:space="preserve">N325GC  </v>
      </c>
      <c r="BC222">
        <v>1</v>
      </c>
      <c r="BH222">
        <v>1900</v>
      </c>
      <c r="BI222">
        <v>1</v>
      </c>
      <c r="BJ222">
        <v>1</v>
      </c>
      <c r="BK222">
        <v>0</v>
      </c>
      <c r="BL222">
        <v>0</v>
      </c>
      <c r="BO222">
        <v>0</v>
      </c>
      <c r="BP222">
        <v>0</v>
      </c>
      <c r="BW222" t="str">
        <f>"15:26:11.922"</f>
        <v>15:26:11.922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0</v>
      </c>
      <c r="CP222" t="s">
        <v>119</v>
      </c>
      <c r="CQ222">
        <v>530</v>
      </c>
      <c r="CR222">
        <v>0</v>
      </c>
      <c r="CW222">
        <v>7239870</v>
      </c>
      <c r="CY222">
        <v>0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"01/04/2021 15:26:09.871"</f>
        <v>01/04/2021 15:26:09.871</v>
      </c>
      <c r="C223" t="str">
        <f t="shared" si="23"/>
        <v>FFDDD3C0</v>
      </c>
      <c r="D223" t="s">
        <v>113</v>
      </c>
      <c r="E223">
        <v>5</v>
      </c>
      <c r="H223">
        <v>169</v>
      </c>
      <c r="I223" t="s">
        <v>114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 t="shared" si="33"/>
        <v>15:26:11.000</v>
      </c>
      <c r="T223" t="str">
        <f t="shared" si="33"/>
        <v>15:26:11.000</v>
      </c>
      <c r="U223" t="str">
        <f t="shared" si="22"/>
        <v>A3817C</v>
      </c>
      <c r="V223">
        <v>0</v>
      </c>
      <c r="W223">
        <v>0</v>
      </c>
      <c r="X223">
        <v>1</v>
      </c>
      <c r="Z223">
        <v>1</v>
      </c>
      <c r="AA223">
        <v>8</v>
      </c>
      <c r="AB223">
        <v>3</v>
      </c>
      <c r="AC223">
        <v>0</v>
      </c>
      <c r="AD223">
        <v>9</v>
      </c>
      <c r="AE223">
        <v>0</v>
      </c>
      <c r="AF223">
        <v>0</v>
      </c>
      <c r="AG223">
        <v>2</v>
      </c>
      <c r="AH223">
        <v>0</v>
      </c>
      <c r="AI223" t="s">
        <v>350</v>
      </c>
      <c r="AJ223">
        <v>35.791761999999999</v>
      </c>
      <c r="AK223" t="s">
        <v>351</v>
      </c>
      <c r="AL223">
        <v>-90.728509000000003</v>
      </c>
      <c r="AM223">
        <v>25</v>
      </c>
      <c r="AN223">
        <v>1800</v>
      </c>
      <c r="AO223" t="s">
        <v>118</v>
      </c>
      <c r="AP223">
        <v>-72</v>
      </c>
      <c r="AQ223">
        <v>-71</v>
      </c>
      <c r="AR223">
        <v>128</v>
      </c>
      <c r="AZ223">
        <v>1200</v>
      </c>
      <c r="BA223">
        <v>1</v>
      </c>
      <c r="BB223" t="str">
        <f t="shared" si="24"/>
        <v xml:space="preserve">N325GC  </v>
      </c>
      <c r="BC223">
        <v>1</v>
      </c>
      <c r="BH223">
        <v>1900</v>
      </c>
      <c r="BI223">
        <v>1</v>
      </c>
      <c r="BJ223">
        <v>1</v>
      </c>
      <c r="BK223">
        <v>0</v>
      </c>
      <c r="BL223">
        <v>0</v>
      </c>
      <c r="BO223">
        <v>0</v>
      </c>
      <c r="BP223">
        <v>0</v>
      </c>
      <c r="BW223" t="str">
        <f>"15:26:11.922"</f>
        <v>15:26:11.922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0</v>
      </c>
      <c r="CP223" t="s">
        <v>119</v>
      </c>
      <c r="CQ223">
        <v>530</v>
      </c>
      <c r="CR223">
        <v>0</v>
      </c>
      <c r="CW223">
        <v>7239870</v>
      </c>
      <c r="CY223">
        <v>0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"01/04/2021 15:26:11.624"</f>
        <v>01/04/2021 15:26:11.624</v>
      </c>
      <c r="C224" t="str">
        <f t="shared" si="23"/>
        <v>FFDDD3C0</v>
      </c>
      <c r="D224" t="s">
        <v>113</v>
      </c>
      <c r="E224">
        <v>5</v>
      </c>
      <c r="H224">
        <v>169</v>
      </c>
      <c r="I224" t="s">
        <v>114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 t="shared" ref="S224:T226" si="34">"15:26:13.000"</f>
        <v>15:26:13.000</v>
      </c>
      <c r="T224" t="str">
        <f t="shared" si="34"/>
        <v>15:26:13.000</v>
      </c>
      <c r="U224" t="str">
        <f t="shared" si="22"/>
        <v>A3817C</v>
      </c>
      <c r="V224">
        <v>0</v>
      </c>
      <c r="W224">
        <v>0</v>
      </c>
      <c r="X224">
        <v>1</v>
      </c>
      <c r="Z224">
        <v>1</v>
      </c>
      <c r="AA224">
        <v>8</v>
      </c>
      <c r="AB224">
        <v>3</v>
      </c>
      <c r="AC224">
        <v>0</v>
      </c>
      <c r="AD224">
        <v>9</v>
      </c>
      <c r="AE224">
        <v>0</v>
      </c>
      <c r="AF224">
        <v>0</v>
      </c>
      <c r="AG224">
        <v>2</v>
      </c>
      <c r="AH224">
        <v>0</v>
      </c>
      <c r="AI224" t="s">
        <v>352</v>
      </c>
      <c r="AJ224">
        <v>35.791097000000001</v>
      </c>
      <c r="AK224" t="s">
        <v>353</v>
      </c>
      <c r="AL224">
        <v>-90.729325000000003</v>
      </c>
      <c r="AM224">
        <v>25</v>
      </c>
      <c r="AN224">
        <v>1800</v>
      </c>
      <c r="AO224" t="s">
        <v>118</v>
      </c>
      <c r="AP224">
        <v>-72</v>
      </c>
      <c r="AQ224">
        <v>-66</v>
      </c>
      <c r="AR224">
        <v>128</v>
      </c>
      <c r="AZ224">
        <v>1200</v>
      </c>
      <c r="BA224">
        <v>1</v>
      </c>
      <c r="BB224" t="str">
        <f t="shared" si="24"/>
        <v xml:space="preserve">N325GC  </v>
      </c>
      <c r="BC224">
        <v>1</v>
      </c>
      <c r="BH224">
        <v>1900</v>
      </c>
      <c r="BI224">
        <v>1</v>
      </c>
      <c r="BJ224">
        <v>1</v>
      </c>
      <c r="BK224">
        <v>0</v>
      </c>
      <c r="BL224">
        <v>0</v>
      </c>
      <c r="BO224">
        <v>0</v>
      </c>
      <c r="BP224">
        <v>0</v>
      </c>
      <c r="BW224" t="str">
        <f>"15:26:13.673"</f>
        <v>15:26:13.673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0</v>
      </c>
      <c r="CP224" t="s">
        <v>119</v>
      </c>
      <c r="CQ224">
        <v>530</v>
      </c>
      <c r="CR224">
        <v>0</v>
      </c>
      <c r="CW224">
        <v>7240211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"01/04/2021 15:26:11.624"</f>
        <v>01/04/2021 15:26:11.624</v>
      </c>
      <c r="C225" t="str">
        <f t="shared" si="23"/>
        <v>FFDDD3C0</v>
      </c>
      <c r="D225" t="s">
        <v>178</v>
      </c>
      <c r="E225">
        <v>9</v>
      </c>
      <c r="F225">
        <v>1009</v>
      </c>
      <c r="G225" t="s">
        <v>114</v>
      </c>
      <c r="J225" t="s">
        <v>179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 t="shared" si="34"/>
        <v>15:26:13.000</v>
      </c>
      <c r="T225" t="str">
        <f t="shared" si="34"/>
        <v>15:26:13.000</v>
      </c>
      <c r="U225" t="str">
        <f t="shared" si="22"/>
        <v>A3817C</v>
      </c>
      <c r="V225">
        <v>0</v>
      </c>
      <c r="W225">
        <v>0</v>
      </c>
      <c r="X225">
        <v>1</v>
      </c>
      <c r="Z225">
        <v>1</v>
      </c>
      <c r="AA225">
        <v>8</v>
      </c>
      <c r="AB225">
        <v>3</v>
      </c>
      <c r="AC225">
        <v>0</v>
      </c>
      <c r="AD225">
        <v>9</v>
      </c>
      <c r="AE225">
        <v>0</v>
      </c>
      <c r="AF225">
        <v>0</v>
      </c>
      <c r="AG225">
        <v>2</v>
      </c>
      <c r="AH225">
        <v>0</v>
      </c>
      <c r="AI225" t="s">
        <v>352</v>
      </c>
      <c r="AJ225">
        <v>35.791097000000001</v>
      </c>
      <c r="AK225" t="s">
        <v>353</v>
      </c>
      <c r="AL225">
        <v>-90.729325000000003</v>
      </c>
      <c r="AM225">
        <v>25</v>
      </c>
      <c r="AN225">
        <v>1800</v>
      </c>
      <c r="AO225" t="s">
        <v>118</v>
      </c>
      <c r="AP225">
        <v>-72</v>
      </c>
      <c r="AQ225">
        <v>-66</v>
      </c>
      <c r="AR225">
        <v>128</v>
      </c>
      <c r="AZ225">
        <v>1200</v>
      </c>
      <c r="BA225">
        <v>1</v>
      </c>
      <c r="BB225" t="str">
        <f t="shared" si="24"/>
        <v xml:space="preserve">N325GC  </v>
      </c>
      <c r="BC225">
        <v>1</v>
      </c>
      <c r="BH225">
        <v>1900</v>
      </c>
      <c r="BI225">
        <v>1</v>
      </c>
      <c r="BJ225">
        <v>1</v>
      </c>
      <c r="BK225">
        <v>0</v>
      </c>
      <c r="BL225">
        <v>0</v>
      </c>
      <c r="BO225">
        <v>0</v>
      </c>
      <c r="BP225">
        <v>0</v>
      </c>
      <c r="BW225" t="str">
        <f>"15:26:13.673"</f>
        <v>15:26:13.673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0</v>
      </c>
      <c r="CP225" t="s">
        <v>119</v>
      </c>
      <c r="CQ225">
        <v>530</v>
      </c>
      <c r="CR225">
        <v>0</v>
      </c>
      <c r="CW225">
        <v>7240211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"01/04/2021 15:26:11.624"</f>
        <v>01/04/2021 15:26:11.624</v>
      </c>
      <c r="C226" t="str">
        <f t="shared" si="23"/>
        <v>FFDDD3C0</v>
      </c>
      <c r="D226" t="s">
        <v>306</v>
      </c>
      <c r="E226">
        <v>15</v>
      </c>
      <c r="H226">
        <v>30</v>
      </c>
      <c r="I226" t="s">
        <v>114</v>
      </c>
      <c r="J226" t="s">
        <v>307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 t="shared" si="34"/>
        <v>15:26:13.000</v>
      </c>
      <c r="T226" t="str">
        <f t="shared" si="34"/>
        <v>15:26:13.000</v>
      </c>
      <c r="U226" t="str">
        <f t="shared" si="22"/>
        <v>A3817C</v>
      </c>
      <c r="V226">
        <v>0</v>
      </c>
      <c r="W226">
        <v>0</v>
      </c>
      <c r="X226">
        <v>1</v>
      </c>
      <c r="Z226">
        <v>1</v>
      </c>
      <c r="AA226">
        <v>8</v>
      </c>
      <c r="AB226">
        <v>3</v>
      </c>
      <c r="AC226">
        <v>0</v>
      </c>
      <c r="AD226">
        <v>9</v>
      </c>
      <c r="AE226">
        <v>0</v>
      </c>
      <c r="AF226">
        <v>0</v>
      </c>
      <c r="AG226">
        <v>2</v>
      </c>
      <c r="AH226">
        <v>0</v>
      </c>
      <c r="AI226" t="s">
        <v>352</v>
      </c>
      <c r="AJ226">
        <v>35.791097000000001</v>
      </c>
      <c r="AK226" t="s">
        <v>353</v>
      </c>
      <c r="AL226">
        <v>-90.729325000000003</v>
      </c>
      <c r="AM226">
        <v>25</v>
      </c>
      <c r="AN226">
        <v>1800</v>
      </c>
      <c r="AO226" t="s">
        <v>118</v>
      </c>
      <c r="AP226">
        <v>-72</v>
      </c>
      <c r="AQ226">
        <v>-66</v>
      </c>
      <c r="AR226">
        <v>128</v>
      </c>
      <c r="AZ226">
        <v>1200</v>
      </c>
      <c r="BA226">
        <v>1</v>
      </c>
      <c r="BB226" t="str">
        <f t="shared" si="24"/>
        <v xml:space="preserve">N325GC  </v>
      </c>
      <c r="BC226">
        <v>1</v>
      </c>
      <c r="BH226">
        <v>1900</v>
      </c>
      <c r="BI226">
        <v>1</v>
      </c>
      <c r="BJ226">
        <v>1</v>
      </c>
      <c r="BK226">
        <v>0</v>
      </c>
      <c r="BL226">
        <v>0</v>
      </c>
      <c r="BO226">
        <v>0</v>
      </c>
      <c r="BP226">
        <v>0</v>
      </c>
      <c r="BW226" t="str">
        <f>"15:26:13.673"</f>
        <v>15:26:13.673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0</v>
      </c>
      <c r="CP226" t="s">
        <v>119</v>
      </c>
      <c r="CQ226">
        <v>530</v>
      </c>
      <c r="CR226">
        <v>0</v>
      </c>
      <c r="CW226">
        <v>7240211</v>
      </c>
      <c r="CY226">
        <v>0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"01/04/2021 15:26:12.629"</f>
        <v>01/04/2021 15:26:12.629</v>
      </c>
      <c r="C227" t="str">
        <f t="shared" si="23"/>
        <v>FFDDD3C0</v>
      </c>
      <c r="D227" t="s">
        <v>113</v>
      </c>
      <c r="E227">
        <v>5</v>
      </c>
      <c r="H227">
        <v>169</v>
      </c>
      <c r="I227" t="s">
        <v>114</v>
      </c>
      <c r="J227" t="s">
        <v>115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>"15:26:14.000"</f>
        <v>15:26:14.000</v>
      </c>
      <c r="T227" t="str">
        <f>"15:26:14.000"</f>
        <v>15:26:14.000</v>
      </c>
      <c r="U227" t="str">
        <f t="shared" si="22"/>
        <v>A3817C</v>
      </c>
      <c r="V227">
        <v>0</v>
      </c>
      <c r="W227">
        <v>0</v>
      </c>
      <c r="X227">
        <v>1</v>
      </c>
      <c r="Z227">
        <v>1</v>
      </c>
      <c r="AA227">
        <v>8</v>
      </c>
      <c r="AB227">
        <v>3</v>
      </c>
      <c r="AC227">
        <v>0</v>
      </c>
      <c r="AD227">
        <v>9</v>
      </c>
      <c r="AE227">
        <v>0</v>
      </c>
      <c r="AF227">
        <v>0</v>
      </c>
      <c r="AG227">
        <v>2</v>
      </c>
      <c r="AH227">
        <v>0</v>
      </c>
      <c r="AI227" t="s">
        <v>354</v>
      </c>
      <c r="AJ227">
        <v>35.790796</v>
      </c>
      <c r="AK227" t="s">
        <v>355</v>
      </c>
      <c r="AL227">
        <v>-90.729732999999996</v>
      </c>
      <c r="AM227">
        <v>25</v>
      </c>
      <c r="AN227">
        <v>1900</v>
      </c>
      <c r="AO227" t="s">
        <v>118</v>
      </c>
      <c r="AP227">
        <v>-73</v>
      </c>
      <c r="AQ227">
        <v>-66</v>
      </c>
      <c r="AR227">
        <v>128</v>
      </c>
      <c r="AZ227">
        <v>1200</v>
      </c>
      <c r="BA227">
        <v>1</v>
      </c>
      <c r="BB227" t="str">
        <f t="shared" si="24"/>
        <v xml:space="preserve">N325GC  </v>
      </c>
      <c r="BC227">
        <v>1</v>
      </c>
      <c r="BH227">
        <v>1900</v>
      </c>
      <c r="BI227">
        <v>1</v>
      </c>
      <c r="BJ227">
        <v>1</v>
      </c>
      <c r="BK227">
        <v>0</v>
      </c>
      <c r="BL227">
        <v>0</v>
      </c>
      <c r="BO227">
        <v>0</v>
      </c>
      <c r="BP227">
        <v>0</v>
      </c>
      <c r="BW227" t="str">
        <f>"15:26:14.698"</f>
        <v>15:26:14.698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0</v>
      </c>
      <c r="CP227" t="s">
        <v>119</v>
      </c>
      <c r="CQ227">
        <v>511</v>
      </c>
      <c r="CR227">
        <v>0</v>
      </c>
      <c r="CW227">
        <v>6960337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"01/04/2021 15:26:12.629"</f>
        <v>01/04/2021 15:26:12.629</v>
      </c>
      <c r="C228" t="str">
        <f t="shared" si="23"/>
        <v>FFDDD3C0</v>
      </c>
      <c r="D228" t="s">
        <v>178</v>
      </c>
      <c r="E228">
        <v>9</v>
      </c>
      <c r="F228">
        <v>1009</v>
      </c>
      <c r="G228" t="s">
        <v>114</v>
      </c>
      <c r="J228" t="s">
        <v>179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>"15:26:14.000"</f>
        <v>15:26:14.000</v>
      </c>
      <c r="T228" t="str">
        <f>"15:26:14.000"</f>
        <v>15:26:14.000</v>
      </c>
      <c r="U228" t="str">
        <f t="shared" si="22"/>
        <v>A3817C</v>
      </c>
      <c r="V228">
        <v>0</v>
      </c>
      <c r="W228">
        <v>0</v>
      </c>
      <c r="X228">
        <v>1</v>
      </c>
      <c r="Z228">
        <v>1</v>
      </c>
      <c r="AA228">
        <v>8</v>
      </c>
      <c r="AB228">
        <v>3</v>
      </c>
      <c r="AC228">
        <v>0</v>
      </c>
      <c r="AD228">
        <v>9</v>
      </c>
      <c r="AE228">
        <v>0</v>
      </c>
      <c r="AF228">
        <v>0</v>
      </c>
      <c r="AG228">
        <v>2</v>
      </c>
      <c r="AH228">
        <v>0</v>
      </c>
      <c r="AI228" t="s">
        <v>354</v>
      </c>
      <c r="AJ228">
        <v>35.790796</v>
      </c>
      <c r="AK228" t="s">
        <v>355</v>
      </c>
      <c r="AL228">
        <v>-90.729732999999996</v>
      </c>
      <c r="AM228">
        <v>25</v>
      </c>
      <c r="AN228">
        <v>1900</v>
      </c>
      <c r="AO228" t="s">
        <v>118</v>
      </c>
      <c r="AP228">
        <v>-73</v>
      </c>
      <c r="AQ228">
        <v>-66</v>
      </c>
      <c r="AR228">
        <v>128</v>
      </c>
      <c r="AZ228">
        <v>1200</v>
      </c>
      <c r="BA228">
        <v>1</v>
      </c>
      <c r="BB228" t="str">
        <f t="shared" si="24"/>
        <v xml:space="preserve">N325GC  </v>
      </c>
      <c r="BC228">
        <v>1</v>
      </c>
      <c r="BH228">
        <v>1900</v>
      </c>
      <c r="BI228">
        <v>1</v>
      </c>
      <c r="BJ228">
        <v>1</v>
      </c>
      <c r="BK228">
        <v>0</v>
      </c>
      <c r="BL228">
        <v>0</v>
      </c>
      <c r="BO228">
        <v>0</v>
      </c>
      <c r="BP228">
        <v>0</v>
      </c>
      <c r="BW228" t="str">
        <f>"15:26:14.698"</f>
        <v>15:26:14.698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0</v>
      </c>
      <c r="CP228" t="s">
        <v>119</v>
      </c>
      <c r="CQ228">
        <v>511</v>
      </c>
      <c r="CR228">
        <v>0</v>
      </c>
      <c r="CW228">
        <v>6960337</v>
      </c>
      <c r="CY228">
        <v>0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"01/04/2021 15:26:15.642"</f>
        <v>01/04/2021 15:26:15.642</v>
      </c>
      <c r="C229" t="str">
        <f t="shared" si="23"/>
        <v>FFDDD3C0</v>
      </c>
      <c r="D229" t="s">
        <v>306</v>
      </c>
      <c r="E229">
        <v>15</v>
      </c>
      <c r="H229">
        <v>30</v>
      </c>
      <c r="I229" t="s">
        <v>114</v>
      </c>
      <c r="J229" t="s">
        <v>307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 t="shared" ref="S229:T231" si="35">"15:26:17.000"</f>
        <v>15:26:17.000</v>
      </c>
      <c r="T229" t="str">
        <f t="shared" si="35"/>
        <v>15:26:17.000</v>
      </c>
      <c r="U229" t="str">
        <f t="shared" si="22"/>
        <v>A3817C</v>
      </c>
      <c r="V229">
        <v>0</v>
      </c>
      <c r="W229">
        <v>0</v>
      </c>
      <c r="X229">
        <v>1</v>
      </c>
      <c r="Z229">
        <v>1</v>
      </c>
      <c r="AA229">
        <v>8</v>
      </c>
      <c r="AB229">
        <v>3</v>
      </c>
      <c r="AC229">
        <v>0</v>
      </c>
      <c r="AD229">
        <v>9</v>
      </c>
      <c r="AE229">
        <v>0</v>
      </c>
      <c r="AF229">
        <v>0</v>
      </c>
      <c r="AG229">
        <v>2</v>
      </c>
      <c r="AH229">
        <v>0</v>
      </c>
      <c r="AI229" t="s">
        <v>356</v>
      </c>
      <c r="AJ229">
        <v>35.789873999999998</v>
      </c>
      <c r="AK229" t="s">
        <v>357</v>
      </c>
      <c r="AL229">
        <v>-90.730998999999997</v>
      </c>
      <c r="AM229">
        <v>25</v>
      </c>
      <c r="AN229">
        <v>1800</v>
      </c>
      <c r="AO229" t="s">
        <v>118</v>
      </c>
      <c r="AP229">
        <v>-73</v>
      </c>
      <c r="AQ229">
        <v>-67</v>
      </c>
      <c r="AR229">
        <v>-320</v>
      </c>
      <c r="AZ229">
        <v>1200</v>
      </c>
      <c r="BA229">
        <v>1</v>
      </c>
      <c r="BB229" t="str">
        <f t="shared" si="24"/>
        <v xml:space="preserve">N325GC  </v>
      </c>
      <c r="BC229">
        <v>1</v>
      </c>
      <c r="BH229">
        <v>1900</v>
      </c>
      <c r="BI229">
        <v>1</v>
      </c>
      <c r="BJ229">
        <v>1</v>
      </c>
      <c r="BK229">
        <v>0</v>
      </c>
      <c r="BL229">
        <v>0</v>
      </c>
      <c r="BO229">
        <v>0</v>
      </c>
      <c r="BP229">
        <v>0</v>
      </c>
      <c r="BW229" t="str">
        <f>"15:26:17.724"</f>
        <v>15:26:17.724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0</v>
      </c>
      <c r="CP229" t="s">
        <v>119</v>
      </c>
      <c r="CQ229">
        <v>530</v>
      </c>
      <c r="CR229">
        <v>0</v>
      </c>
      <c r="CW229">
        <v>7241023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"01/04/2021 15:26:15.642"</f>
        <v>01/04/2021 15:26:15.642</v>
      </c>
      <c r="C230" t="str">
        <f t="shared" si="23"/>
        <v>FFDDD3C0</v>
      </c>
      <c r="D230" t="s">
        <v>178</v>
      </c>
      <c r="E230">
        <v>9</v>
      </c>
      <c r="F230">
        <v>1009</v>
      </c>
      <c r="G230" t="s">
        <v>114</v>
      </c>
      <c r="J230" t="s">
        <v>179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 t="shared" si="35"/>
        <v>15:26:17.000</v>
      </c>
      <c r="T230" t="str">
        <f t="shared" si="35"/>
        <v>15:26:17.000</v>
      </c>
      <c r="U230" t="str">
        <f t="shared" si="22"/>
        <v>A3817C</v>
      </c>
      <c r="V230">
        <v>0</v>
      </c>
      <c r="W230">
        <v>0</v>
      </c>
      <c r="X230">
        <v>1</v>
      </c>
      <c r="Z230">
        <v>1</v>
      </c>
      <c r="AA230">
        <v>8</v>
      </c>
      <c r="AB230">
        <v>3</v>
      </c>
      <c r="AC230">
        <v>0</v>
      </c>
      <c r="AD230">
        <v>9</v>
      </c>
      <c r="AE230">
        <v>0</v>
      </c>
      <c r="AF230">
        <v>0</v>
      </c>
      <c r="AG230">
        <v>2</v>
      </c>
      <c r="AH230">
        <v>0</v>
      </c>
      <c r="AI230" t="s">
        <v>356</v>
      </c>
      <c r="AJ230">
        <v>35.789873999999998</v>
      </c>
      <c r="AK230" t="s">
        <v>357</v>
      </c>
      <c r="AL230">
        <v>-90.730998999999997</v>
      </c>
      <c r="AM230">
        <v>25</v>
      </c>
      <c r="AN230">
        <v>1800</v>
      </c>
      <c r="AO230" t="s">
        <v>118</v>
      </c>
      <c r="AP230">
        <v>-73</v>
      </c>
      <c r="AQ230">
        <v>-67</v>
      </c>
      <c r="AR230">
        <v>-320</v>
      </c>
      <c r="AZ230">
        <v>1200</v>
      </c>
      <c r="BA230">
        <v>1</v>
      </c>
      <c r="BB230" t="str">
        <f t="shared" si="24"/>
        <v xml:space="preserve">N325GC  </v>
      </c>
      <c r="BC230">
        <v>1</v>
      </c>
      <c r="BH230">
        <v>1900</v>
      </c>
      <c r="BI230">
        <v>1</v>
      </c>
      <c r="BJ230">
        <v>1</v>
      </c>
      <c r="BK230">
        <v>0</v>
      </c>
      <c r="BL230">
        <v>0</v>
      </c>
      <c r="BO230">
        <v>0</v>
      </c>
      <c r="BP230">
        <v>0</v>
      </c>
      <c r="BW230" t="str">
        <f>"15:26:17.724"</f>
        <v>15:26:17.724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0</v>
      </c>
      <c r="CP230" t="s">
        <v>119</v>
      </c>
      <c r="CQ230">
        <v>530</v>
      </c>
      <c r="CR230">
        <v>0</v>
      </c>
      <c r="CW230">
        <v>7241023</v>
      </c>
      <c r="CY230">
        <v>0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"01/04/2021 15:26:15.642"</f>
        <v>01/04/2021 15:26:15.642</v>
      </c>
      <c r="C231" t="str">
        <f t="shared" si="23"/>
        <v>FFDDD3C0</v>
      </c>
      <c r="D231" t="s">
        <v>113</v>
      </c>
      <c r="E231">
        <v>5</v>
      </c>
      <c r="H231">
        <v>169</v>
      </c>
      <c r="I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 t="shared" si="35"/>
        <v>15:26:17.000</v>
      </c>
      <c r="T231" t="str">
        <f t="shared" si="35"/>
        <v>15:26:17.000</v>
      </c>
      <c r="U231" t="str">
        <f t="shared" si="22"/>
        <v>A3817C</v>
      </c>
      <c r="V231">
        <v>0</v>
      </c>
      <c r="W231">
        <v>0</v>
      </c>
      <c r="X231">
        <v>1</v>
      </c>
      <c r="Z231">
        <v>1</v>
      </c>
      <c r="AA231">
        <v>8</v>
      </c>
      <c r="AB231">
        <v>3</v>
      </c>
      <c r="AC231">
        <v>0</v>
      </c>
      <c r="AD231">
        <v>9</v>
      </c>
      <c r="AE231">
        <v>0</v>
      </c>
      <c r="AF231">
        <v>0</v>
      </c>
      <c r="AG231">
        <v>2</v>
      </c>
      <c r="AH231">
        <v>0</v>
      </c>
      <c r="AI231" t="s">
        <v>356</v>
      </c>
      <c r="AJ231">
        <v>35.789873999999998</v>
      </c>
      <c r="AK231" t="s">
        <v>357</v>
      </c>
      <c r="AL231">
        <v>-90.730998999999997</v>
      </c>
      <c r="AM231">
        <v>25</v>
      </c>
      <c r="AN231">
        <v>1800</v>
      </c>
      <c r="AO231" t="s">
        <v>118</v>
      </c>
      <c r="AP231">
        <v>-73</v>
      </c>
      <c r="AQ231">
        <v>-67</v>
      </c>
      <c r="AR231">
        <v>-320</v>
      </c>
      <c r="AZ231">
        <v>1200</v>
      </c>
      <c r="BA231">
        <v>1</v>
      </c>
      <c r="BB231" t="str">
        <f t="shared" si="24"/>
        <v xml:space="preserve">N325GC  </v>
      </c>
      <c r="BC231">
        <v>1</v>
      </c>
      <c r="BH231">
        <v>1900</v>
      </c>
      <c r="BI231">
        <v>1</v>
      </c>
      <c r="BJ231">
        <v>1</v>
      </c>
      <c r="BK231">
        <v>0</v>
      </c>
      <c r="BL231">
        <v>0</v>
      </c>
      <c r="BO231">
        <v>0</v>
      </c>
      <c r="BP231">
        <v>0</v>
      </c>
      <c r="BW231" t="str">
        <f>"15:26:17.724"</f>
        <v>15:26:17.724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0</v>
      </c>
      <c r="CP231" t="s">
        <v>119</v>
      </c>
      <c r="CQ231">
        <v>530</v>
      </c>
      <c r="CR231">
        <v>0</v>
      </c>
      <c r="CW231">
        <v>7241023</v>
      </c>
      <c r="CY231">
        <v>0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"01/04/2021 15:26:18.741"</f>
        <v>01/04/2021 15:26:18.741</v>
      </c>
      <c r="C232" t="str">
        <f t="shared" si="23"/>
        <v>FFDDD3C0</v>
      </c>
      <c r="D232" t="s">
        <v>113</v>
      </c>
      <c r="E232">
        <v>5</v>
      </c>
      <c r="H232">
        <v>169</v>
      </c>
      <c r="I232" t="s">
        <v>114</v>
      </c>
      <c r="J232" t="s">
        <v>115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 t="shared" ref="S232:T234" si="36">"15:26:20.000"</f>
        <v>15:26:20.000</v>
      </c>
      <c r="T232" t="str">
        <f t="shared" si="36"/>
        <v>15:26:20.000</v>
      </c>
      <c r="U232" t="str">
        <f t="shared" si="22"/>
        <v>A3817C</v>
      </c>
      <c r="V232">
        <v>0</v>
      </c>
      <c r="W232">
        <v>0</v>
      </c>
      <c r="X232">
        <v>1</v>
      </c>
      <c r="Z232">
        <v>1</v>
      </c>
      <c r="AA232">
        <v>8</v>
      </c>
      <c r="AB232">
        <v>3</v>
      </c>
      <c r="AC232">
        <v>0</v>
      </c>
      <c r="AD232">
        <v>9</v>
      </c>
      <c r="AE232">
        <v>0</v>
      </c>
      <c r="AF232">
        <v>0</v>
      </c>
      <c r="AG232">
        <v>2</v>
      </c>
      <c r="AH232">
        <v>0</v>
      </c>
      <c r="AI232" t="s">
        <v>358</v>
      </c>
      <c r="AJ232">
        <v>35.788972000000001</v>
      </c>
      <c r="AK232" t="s">
        <v>359</v>
      </c>
      <c r="AL232">
        <v>-90.732264999999998</v>
      </c>
      <c r="AM232">
        <v>25</v>
      </c>
      <c r="AN232">
        <v>1900</v>
      </c>
      <c r="AO232" t="s">
        <v>118</v>
      </c>
      <c r="AP232">
        <v>-76</v>
      </c>
      <c r="AQ232">
        <v>-58</v>
      </c>
      <c r="AR232">
        <v>192</v>
      </c>
      <c r="AZ232">
        <v>1200</v>
      </c>
      <c r="BA232">
        <v>1</v>
      </c>
      <c r="BB232" t="str">
        <f t="shared" si="24"/>
        <v xml:space="preserve">N325GC  </v>
      </c>
      <c r="BC232">
        <v>1</v>
      </c>
      <c r="BH232">
        <v>1900</v>
      </c>
      <c r="BI232">
        <v>1</v>
      </c>
      <c r="BJ232">
        <v>1</v>
      </c>
      <c r="BK232">
        <v>0</v>
      </c>
      <c r="BL232">
        <v>0</v>
      </c>
      <c r="BO232">
        <v>0</v>
      </c>
      <c r="BP232">
        <v>0</v>
      </c>
      <c r="BW232" t="str">
        <f>"15:26:20.828"</f>
        <v>15:26:20.828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0</v>
      </c>
      <c r="CP232" t="s">
        <v>119</v>
      </c>
      <c r="CQ232">
        <v>511</v>
      </c>
      <c r="CR232">
        <v>0</v>
      </c>
      <c r="CW232">
        <v>6961421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"01/04/2021 15:26:18.741"</f>
        <v>01/04/2021 15:26:18.741</v>
      </c>
      <c r="C233" t="str">
        <f t="shared" si="23"/>
        <v>FFDDD3C0</v>
      </c>
      <c r="D233" t="s">
        <v>178</v>
      </c>
      <c r="E233">
        <v>9</v>
      </c>
      <c r="F233">
        <v>1009</v>
      </c>
      <c r="G233" t="s">
        <v>114</v>
      </c>
      <c r="J233" t="s">
        <v>179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 t="shared" si="36"/>
        <v>15:26:20.000</v>
      </c>
      <c r="T233" t="str">
        <f t="shared" si="36"/>
        <v>15:26:20.000</v>
      </c>
      <c r="U233" t="str">
        <f t="shared" si="22"/>
        <v>A3817C</v>
      </c>
      <c r="V233">
        <v>0</v>
      </c>
      <c r="W233">
        <v>0</v>
      </c>
      <c r="X233">
        <v>1</v>
      </c>
      <c r="Z233">
        <v>1</v>
      </c>
      <c r="AA233">
        <v>8</v>
      </c>
      <c r="AB233">
        <v>3</v>
      </c>
      <c r="AC233">
        <v>0</v>
      </c>
      <c r="AD233">
        <v>9</v>
      </c>
      <c r="AE233">
        <v>0</v>
      </c>
      <c r="AF233">
        <v>0</v>
      </c>
      <c r="AG233">
        <v>2</v>
      </c>
      <c r="AH233">
        <v>0</v>
      </c>
      <c r="AI233" t="s">
        <v>358</v>
      </c>
      <c r="AJ233">
        <v>35.788972000000001</v>
      </c>
      <c r="AK233" t="s">
        <v>359</v>
      </c>
      <c r="AL233">
        <v>-90.732264999999998</v>
      </c>
      <c r="AM233">
        <v>25</v>
      </c>
      <c r="AN233">
        <v>1900</v>
      </c>
      <c r="AO233" t="s">
        <v>118</v>
      </c>
      <c r="AP233">
        <v>-76</v>
      </c>
      <c r="AQ233">
        <v>-58</v>
      </c>
      <c r="AR233">
        <v>192</v>
      </c>
      <c r="AZ233">
        <v>1200</v>
      </c>
      <c r="BA233">
        <v>1</v>
      </c>
      <c r="BB233" t="str">
        <f t="shared" si="24"/>
        <v xml:space="preserve">N325GC  </v>
      </c>
      <c r="BC233">
        <v>1</v>
      </c>
      <c r="BH233">
        <v>1900</v>
      </c>
      <c r="BI233">
        <v>1</v>
      </c>
      <c r="BJ233">
        <v>1</v>
      </c>
      <c r="BK233">
        <v>0</v>
      </c>
      <c r="BL233">
        <v>0</v>
      </c>
      <c r="BO233">
        <v>0</v>
      </c>
      <c r="BP233">
        <v>0</v>
      </c>
      <c r="BW233" t="str">
        <f>"15:26:20.828"</f>
        <v>15:26:20.828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0</v>
      </c>
      <c r="CP233" t="s">
        <v>119</v>
      </c>
      <c r="CQ233">
        <v>511</v>
      </c>
      <c r="CR233">
        <v>0</v>
      </c>
      <c r="CW233">
        <v>6961421</v>
      </c>
      <c r="CY233">
        <v>0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"01/04/2021 15:26:18.741"</f>
        <v>01/04/2021 15:26:18.741</v>
      </c>
      <c r="C234" t="str">
        <f t="shared" si="23"/>
        <v>FFDDD3C0</v>
      </c>
      <c r="D234" t="s">
        <v>306</v>
      </c>
      <c r="E234">
        <v>15</v>
      </c>
      <c r="H234">
        <v>30</v>
      </c>
      <c r="I234" t="s">
        <v>114</v>
      </c>
      <c r="J234" t="s">
        <v>307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 t="shared" si="36"/>
        <v>15:26:20.000</v>
      </c>
      <c r="T234" t="str">
        <f t="shared" si="36"/>
        <v>15:26:20.000</v>
      </c>
      <c r="U234" t="str">
        <f t="shared" si="22"/>
        <v>A3817C</v>
      </c>
      <c r="V234">
        <v>0</v>
      </c>
      <c r="W234">
        <v>0</v>
      </c>
      <c r="X234">
        <v>1</v>
      </c>
      <c r="Z234">
        <v>1</v>
      </c>
      <c r="AA234">
        <v>8</v>
      </c>
      <c r="AB234">
        <v>3</v>
      </c>
      <c r="AC234">
        <v>0</v>
      </c>
      <c r="AD234">
        <v>9</v>
      </c>
      <c r="AE234">
        <v>0</v>
      </c>
      <c r="AF234">
        <v>0</v>
      </c>
      <c r="AG234">
        <v>2</v>
      </c>
      <c r="AH234">
        <v>0</v>
      </c>
      <c r="AI234" t="s">
        <v>358</v>
      </c>
      <c r="AJ234">
        <v>35.788972000000001</v>
      </c>
      <c r="AK234" t="s">
        <v>359</v>
      </c>
      <c r="AL234">
        <v>-90.732264999999998</v>
      </c>
      <c r="AM234">
        <v>25</v>
      </c>
      <c r="AN234">
        <v>1900</v>
      </c>
      <c r="AO234" t="s">
        <v>118</v>
      </c>
      <c r="AP234">
        <v>-76</v>
      </c>
      <c r="AQ234">
        <v>-58</v>
      </c>
      <c r="AR234">
        <v>192</v>
      </c>
      <c r="AZ234">
        <v>1200</v>
      </c>
      <c r="BA234">
        <v>1</v>
      </c>
      <c r="BB234" t="str">
        <f t="shared" si="24"/>
        <v xml:space="preserve">N325GC  </v>
      </c>
      <c r="BC234">
        <v>1</v>
      </c>
      <c r="BH234">
        <v>1900</v>
      </c>
      <c r="BI234">
        <v>1</v>
      </c>
      <c r="BJ234">
        <v>1</v>
      </c>
      <c r="BK234">
        <v>0</v>
      </c>
      <c r="BL234">
        <v>0</v>
      </c>
      <c r="BO234">
        <v>0</v>
      </c>
      <c r="BP234">
        <v>0</v>
      </c>
      <c r="BW234" t="str">
        <f>"15:26:20.828"</f>
        <v>15:26:20.828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0</v>
      </c>
      <c r="CP234" t="s">
        <v>119</v>
      </c>
      <c r="CQ234">
        <v>530</v>
      </c>
      <c r="CR234">
        <v>0</v>
      </c>
      <c r="CW234">
        <v>7241640</v>
      </c>
      <c r="CY234">
        <v>0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"01/04/2021 15:26:19.244"</f>
        <v>01/04/2021 15:26:19.244</v>
      </c>
      <c r="C235" t="str">
        <f t="shared" si="23"/>
        <v>FFDDD3C0</v>
      </c>
      <c r="D235" t="s">
        <v>178</v>
      </c>
      <c r="E235">
        <v>9</v>
      </c>
      <c r="F235">
        <v>1009</v>
      </c>
      <c r="G235" t="s">
        <v>114</v>
      </c>
      <c r="J235" t="s">
        <v>179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 t="shared" ref="S235:T237" si="37">"15:26:21.000"</f>
        <v>15:26:21.000</v>
      </c>
      <c r="T235" t="str">
        <f t="shared" si="37"/>
        <v>15:26:21.000</v>
      </c>
      <c r="U235" t="str">
        <f t="shared" si="22"/>
        <v>A3817C</v>
      </c>
      <c r="V235">
        <v>0</v>
      </c>
      <c r="W235">
        <v>0</v>
      </c>
      <c r="X235">
        <v>1</v>
      </c>
      <c r="Z235">
        <v>1</v>
      </c>
      <c r="AA235">
        <v>8</v>
      </c>
      <c r="AB235">
        <v>3</v>
      </c>
      <c r="AC235">
        <v>0</v>
      </c>
      <c r="AD235">
        <v>9</v>
      </c>
      <c r="AE235">
        <v>0</v>
      </c>
      <c r="AF235">
        <v>0</v>
      </c>
      <c r="AG235">
        <v>2</v>
      </c>
      <c r="AH235">
        <v>0</v>
      </c>
      <c r="AI235" t="s">
        <v>360</v>
      </c>
      <c r="AJ235">
        <v>35.788693000000002</v>
      </c>
      <c r="AK235" t="s">
        <v>361</v>
      </c>
      <c r="AL235">
        <v>-90.732693999999995</v>
      </c>
      <c r="AM235">
        <v>25</v>
      </c>
      <c r="AN235">
        <v>1800</v>
      </c>
      <c r="AO235" t="s">
        <v>118</v>
      </c>
      <c r="AP235">
        <v>-78</v>
      </c>
      <c r="AQ235">
        <v>-60</v>
      </c>
      <c r="AR235">
        <v>256</v>
      </c>
      <c r="AZ235">
        <v>1200</v>
      </c>
      <c r="BA235">
        <v>1</v>
      </c>
      <c r="BB235" t="str">
        <f t="shared" si="24"/>
        <v xml:space="preserve">N325GC  </v>
      </c>
      <c r="BC235">
        <v>1</v>
      </c>
      <c r="BH235">
        <v>1900</v>
      </c>
      <c r="BI235">
        <v>1</v>
      </c>
      <c r="BJ235">
        <v>1</v>
      </c>
      <c r="BK235">
        <v>0</v>
      </c>
      <c r="BL235">
        <v>0</v>
      </c>
      <c r="BO235">
        <v>0</v>
      </c>
      <c r="BP235">
        <v>0</v>
      </c>
      <c r="BW235" t="str">
        <f>"15:26:21.307"</f>
        <v>15:26:21.307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0</v>
      </c>
      <c r="CP235" t="s">
        <v>119</v>
      </c>
      <c r="CQ235">
        <v>530</v>
      </c>
      <c r="CR235">
        <v>0</v>
      </c>
      <c r="CW235">
        <v>7241733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"01/04/2021 15:26:19.244"</f>
        <v>01/04/2021 15:26:19.244</v>
      </c>
      <c r="C236" t="str">
        <f t="shared" si="23"/>
        <v>FFDDD3C0</v>
      </c>
      <c r="D236" t="s">
        <v>113</v>
      </c>
      <c r="E236">
        <v>5</v>
      </c>
      <c r="H236">
        <v>169</v>
      </c>
      <c r="I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 t="shared" si="37"/>
        <v>15:26:21.000</v>
      </c>
      <c r="T236" t="str">
        <f t="shared" si="37"/>
        <v>15:26:21.000</v>
      </c>
      <c r="U236" t="str">
        <f t="shared" si="22"/>
        <v>A3817C</v>
      </c>
      <c r="V236">
        <v>0</v>
      </c>
      <c r="W236">
        <v>0</v>
      </c>
      <c r="X236">
        <v>1</v>
      </c>
      <c r="Z236">
        <v>1</v>
      </c>
      <c r="AA236">
        <v>8</v>
      </c>
      <c r="AB236">
        <v>3</v>
      </c>
      <c r="AC236">
        <v>0</v>
      </c>
      <c r="AD236">
        <v>9</v>
      </c>
      <c r="AE236">
        <v>0</v>
      </c>
      <c r="AF236">
        <v>0</v>
      </c>
      <c r="AG236">
        <v>2</v>
      </c>
      <c r="AH236">
        <v>0</v>
      </c>
      <c r="AI236" t="s">
        <v>360</v>
      </c>
      <c r="AJ236">
        <v>35.788693000000002</v>
      </c>
      <c r="AK236" t="s">
        <v>361</v>
      </c>
      <c r="AL236">
        <v>-90.732693999999995</v>
      </c>
      <c r="AM236">
        <v>25</v>
      </c>
      <c r="AN236">
        <v>1800</v>
      </c>
      <c r="AO236" t="s">
        <v>118</v>
      </c>
      <c r="AP236">
        <v>-78</v>
      </c>
      <c r="AQ236">
        <v>-60</v>
      </c>
      <c r="AR236">
        <v>256</v>
      </c>
      <c r="AZ236">
        <v>1200</v>
      </c>
      <c r="BA236">
        <v>1</v>
      </c>
      <c r="BB236" t="str">
        <f t="shared" si="24"/>
        <v xml:space="preserve">N325GC  </v>
      </c>
      <c r="BC236">
        <v>1</v>
      </c>
      <c r="BH236">
        <v>1900</v>
      </c>
      <c r="BI236">
        <v>1</v>
      </c>
      <c r="BJ236">
        <v>1</v>
      </c>
      <c r="BK236">
        <v>0</v>
      </c>
      <c r="BL236">
        <v>0</v>
      </c>
      <c r="BO236">
        <v>0</v>
      </c>
      <c r="BP236">
        <v>0</v>
      </c>
      <c r="BW236" t="str">
        <f>"15:26:21.307"</f>
        <v>15:26:21.307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0</v>
      </c>
      <c r="CP236" t="s">
        <v>119</v>
      </c>
      <c r="CQ236">
        <v>530</v>
      </c>
      <c r="CR236">
        <v>0</v>
      </c>
      <c r="CW236">
        <v>7241733</v>
      </c>
      <c r="CY236">
        <v>0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"01/04/2021 15:26:19.244"</f>
        <v>01/04/2021 15:26:19.244</v>
      </c>
      <c r="C237" t="str">
        <f t="shared" si="23"/>
        <v>FFDDD3C0</v>
      </c>
      <c r="D237" t="s">
        <v>306</v>
      </c>
      <c r="E237">
        <v>15</v>
      </c>
      <c r="H237">
        <v>30</v>
      </c>
      <c r="I237" t="s">
        <v>114</v>
      </c>
      <c r="J237" t="s">
        <v>307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 t="shared" si="37"/>
        <v>15:26:21.000</v>
      </c>
      <c r="T237" t="str">
        <f t="shared" si="37"/>
        <v>15:26:21.000</v>
      </c>
      <c r="U237" t="str">
        <f t="shared" si="22"/>
        <v>A3817C</v>
      </c>
      <c r="V237">
        <v>0</v>
      </c>
      <c r="W237">
        <v>0</v>
      </c>
      <c r="X237">
        <v>1</v>
      </c>
      <c r="Z237">
        <v>1</v>
      </c>
      <c r="AA237">
        <v>8</v>
      </c>
      <c r="AB237">
        <v>3</v>
      </c>
      <c r="AC237">
        <v>0</v>
      </c>
      <c r="AD237">
        <v>9</v>
      </c>
      <c r="AE237">
        <v>0</v>
      </c>
      <c r="AF237">
        <v>0</v>
      </c>
      <c r="AG237">
        <v>2</v>
      </c>
      <c r="AH237">
        <v>0</v>
      </c>
      <c r="AI237" t="s">
        <v>360</v>
      </c>
      <c r="AJ237">
        <v>35.788693000000002</v>
      </c>
      <c r="AK237" t="s">
        <v>361</v>
      </c>
      <c r="AL237">
        <v>-90.732693999999995</v>
      </c>
      <c r="AM237">
        <v>25</v>
      </c>
      <c r="AN237">
        <v>1800</v>
      </c>
      <c r="AO237" t="s">
        <v>118</v>
      </c>
      <c r="AP237">
        <v>-78</v>
      </c>
      <c r="AQ237">
        <v>-60</v>
      </c>
      <c r="AR237">
        <v>256</v>
      </c>
      <c r="AZ237">
        <v>1200</v>
      </c>
      <c r="BA237">
        <v>1</v>
      </c>
      <c r="BB237" t="str">
        <f t="shared" si="24"/>
        <v xml:space="preserve">N325GC  </v>
      </c>
      <c r="BC237">
        <v>1</v>
      </c>
      <c r="BH237">
        <v>1900</v>
      </c>
      <c r="BI237">
        <v>1</v>
      </c>
      <c r="BJ237">
        <v>1</v>
      </c>
      <c r="BK237">
        <v>0</v>
      </c>
      <c r="BL237">
        <v>0</v>
      </c>
      <c r="BO237">
        <v>0</v>
      </c>
      <c r="BP237">
        <v>0</v>
      </c>
      <c r="BW237" t="str">
        <f>"15:26:21.307"</f>
        <v>15:26:21.307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0</v>
      </c>
      <c r="CP237" t="s">
        <v>119</v>
      </c>
      <c r="CQ237">
        <v>530</v>
      </c>
      <c r="CR237">
        <v>0</v>
      </c>
      <c r="CW237">
        <v>7241733</v>
      </c>
      <c r="CY237">
        <v>0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"01/04/2021 15:26:20.409"</f>
        <v>01/04/2021 15:26:20.409</v>
      </c>
      <c r="C238" t="str">
        <f t="shared" si="23"/>
        <v>FFDDD3C0</v>
      </c>
      <c r="D238" t="s">
        <v>178</v>
      </c>
      <c r="E238">
        <v>9</v>
      </c>
      <c r="F238">
        <v>1009</v>
      </c>
      <c r="G238" t="s">
        <v>114</v>
      </c>
      <c r="J238" t="s">
        <v>179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 t="shared" ref="S238:T240" si="38">"15:26:22.000"</f>
        <v>15:26:22.000</v>
      </c>
      <c r="T238" t="str">
        <f t="shared" si="38"/>
        <v>15:26:22.000</v>
      </c>
      <c r="U238" t="str">
        <f t="shared" si="22"/>
        <v>A3817C</v>
      </c>
      <c r="V238">
        <v>0</v>
      </c>
      <c r="W238">
        <v>0</v>
      </c>
      <c r="X238">
        <v>1</v>
      </c>
      <c r="Z238">
        <v>1</v>
      </c>
      <c r="AA238">
        <v>8</v>
      </c>
      <c r="AB238">
        <v>3</v>
      </c>
      <c r="AC238">
        <v>0</v>
      </c>
      <c r="AD238">
        <v>9</v>
      </c>
      <c r="AE238">
        <v>0</v>
      </c>
      <c r="AF238">
        <v>0</v>
      </c>
      <c r="AG238">
        <v>2</v>
      </c>
      <c r="AH238">
        <v>0</v>
      </c>
      <c r="AI238" t="s">
        <v>362</v>
      </c>
      <c r="AJ238">
        <v>35.788414000000003</v>
      </c>
      <c r="AK238" t="s">
        <v>363</v>
      </c>
      <c r="AL238">
        <v>-90.733143999999996</v>
      </c>
      <c r="AM238">
        <v>25</v>
      </c>
      <c r="AN238">
        <v>1800</v>
      </c>
      <c r="AO238" t="s">
        <v>118</v>
      </c>
      <c r="AP238">
        <v>-82</v>
      </c>
      <c r="AQ238">
        <v>-55</v>
      </c>
      <c r="AR238">
        <v>768</v>
      </c>
      <c r="AZ238">
        <v>1200</v>
      </c>
      <c r="BA238">
        <v>1</v>
      </c>
      <c r="BB238" t="str">
        <f t="shared" si="24"/>
        <v xml:space="preserve">N325GC  </v>
      </c>
      <c r="BC238">
        <v>1</v>
      </c>
      <c r="BH238">
        <v>1900</v>
      </c>
      <c r="BI238">
        <v>1</v>
      </c>
      <c r="BJ238">
        <v>1</v>
      </c>
      <c r="BK238">
        <v>0</v>
      </c>
      <c r="BL238">
        <v>0</v>
      </c>
      <c r="BO238">
        <v>0</v>
      </c>
      <c r="BP238">
        <v>0</v>
      </c>
      <c r="BW238" t="str">
        <f>"15:26:22.505"</f>
        <v>15:26:22.505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0</v>
      </c>
      <c r="CP238" t="s">
        <v>119</v>
      </c>
      <c r="CQ238">
        <v>530</v>
      </c>
      <c r="CR238">
        <v>0</v>
      </c>
      <c r="CW238">
        <v>7241953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"01/04/2021 15:26:20.409"</f>
        <v>01/04/2021 15:26:20.409</v>
      </c>
      <c r="C239" t="str">
        <f t="shared" si="23"/>
        <v>FFDDD3C0</v>
      </c>
      <c r="D239" t="s">
        <v>113</v>
      </c>
      <c r="E239">
        <v>5</v>
      </c>
      <c r="H239">
        <v>169</v>
      </c>
      <c r="I239" t="s">
        <v>114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 t="shared" si="38"/>
        <v>15:26:22.000</v>
      </c>
      <c r="T239" t="str">
        <f t="shared" si="38"/>
        <v>15:26:22.000</v>
      </c>
      <c r="U239" t="str">
        <f t="shared" si="22"/>
        <v>A3817C</v>
      </c>
      <c r="V239">
        <v>0</v>
      </c>
      <c r="W239">
        <v>0</v>
      </c>
      <c r="X239">
        <v>1</v>
      </c>
      <c r="Z239">
        <v>1</v>
      </c>
      <c r="AA239">
        <v>8</v>
      </c>
      <c r="AB239">
        <v>3</v>
      </c>
      <c r="AC239">
        <v>0</v>
      </c>
      <c r="AD239">
        <v>9</v>
      </c>
      <c r="AE239">
        <v>0</v>
      </c>
      <c r="AF239">
        <v>0</v>
      </c>
      <c r="AG239">
        <v>2</v>
      </c>
      <c r="AH239">
        <v>0</v>
      </c>
      <c r="AI239" t="s">
        <v>362</v>
      </c>
      <c r="AJ239">
        <v>35.788414000000003</v>
      </c>
      <c r="AK239" t="s">
        <v>363</v>
      </c>
      <c r="AL239">
        <v>-90.733143999999996</v>
      </c>
      <c r="AM239">
        <v>25</v>
      </c>
      <c r="AN239">
        <v>1800</v>
      </c>
      <c r="AO239" t="s">
        <v>118</v>
      </c>
      <c r="AP239">
        <v>-82</v>
      </c>
      <c r="AQ239">
        <v>-55</v>
      </c>
      <c r="AR239">
        <v>768</v>
      </c>
      <c r="AZ239">
        <v>1200</v>
      </c>
      <c r="BA239">
        <v>1</v>
      </c>
      <c r="BB239" t="str">
        <f t="shared" si="24"/>
        <v xml:space="preserve">N325GC  </v>
      </c>
      <c r="BC239">
        <v>1</v>
      </c>
      <c r="BH239">
        <v>1900</v>
      </c>
      <c r="BI239">
        <v>1</v>
      </c>
      <c r="BJ239">
        <v>1</v>
      </c>
      <c r="BK239">
        <v>0</v>
      </c>
      <c r="BL239">
        <v>0</v>
      </c>
      <c r="BO239">
        <v>0</v>
      </c>
      <c r="BP239">
        <v>0</v>
      </c>
      <c r="BW239" t="str">
        <f>"15:26:22.505"</f>
        <v>15:26:22.505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0</v>
      </c>
      <c r="CP239" t="s">
        <v>119</v>
      </c>
      <c r="CQ239">
        <v>530</v>
      </c>
      <c r="CR239">
        <v>0</v>
      </c>
      <c r="CW239">
        <v>7241953</v>
      </c>
      <c r="CY239">
        <v>0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"01/04/2021 15:26:20.409"</f>
        <v>01/04/2021 15:26:20.409</v>
      </c>
      <c r="C240" t="str">
        <f t="shared" si="23"/>
        <v>FFDDD3C0</v>
      </c>
      <c r="D240" t="s">
        <v>306</v>
      </c>
      <c r="E240">
        <v>15</v>
      </c>
      <c r="H240">
        <v>30</v>
      </c>
      <c r="I240" t="s">
        <v>114</v>
      </c>
      <c r="J240" t="s">
        <v>307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 t="shared" si="38"/>
        <v>15:26:22.000</v>
      </c>
      <c r="T240" t="str">
        <f t="shared" si="38"/>
        <v>15:26:22.000</v>
      </c>
      <c r="U240" t="str">
        <f t="shared" si="22"/>
        <v>A3817C</v>
      </c>
      <c r="V240">
        <v>0</v>
      </c>
      <c r="W240">
        <v>0</v>
      </c>
      <c r="X240">
        <v>1</v>
      </c>
      <c r="Z240">
        <v>1</v>
      </c>
      <c r="AA240">
        <v>8</v>
      </c>
      <c r="AB240">
        <v>3</v>
      </c>
      <c r="AC240">
        <v>0</v>
      </c>
      <c r="AD240">
        <v>9</v>
      </c>
      <c r="AE240">
        <v>0</v>
      </c>
      <c r="AF240">
        <v>0</v>
      </c>
      <c r="AG240">
        <v>2</v>
      </c>
      <c r="AH240">
        <v>0</v>
      </c>
      <c r="AI240" t="s">
        <v>362</v>
      </c>
      <c r="AJ240">
        <v>35.788414000000003</v>
      </c>
      <c r="AK240" t="s">
        <v>363</v>
      </c>
      <c r="AL240">
        <v>-90.733143999999996</v>
      </c>
      <c r="AM240">
        <v>25</v>
      </c>
      <c r="AN240">
        <v>1800</v>
      </c>
      <c r="AO240" t="s">
        <v>118</v>
      </c>
      <c r="AP240">
        <v>-82</v>
      </c>
      <c r="AQ240">
        <v>-55</v>
      </c>
      <c r="AR240">
        <v>768</v>
      </c>
      <c r="AZ240">
        <v>1200</v>
      </c>
      <c r="BA240">
        <v>1</v>
      </c>
      <c r="BB240" t="str">
        <f t="shared" si="24"/>
        <v xml:space="preserve">N325GC  </v>
      </c>
      <c r="BC240">
        <v>1</v>
      </c>
      <c r="BH240">
        <v>1900</v>
      </c>
      <c r="BI240">
        <v>1</v>
      </c>
      <c r="BJ240">
        <v>1</v>
      </c>
      <c r="BK240">
        <v>0</v>
      </c>
      <c r="BL240">
        <v>0</v>
      </c>
      <c r="BO240">
        <v>0</v>
      </c>
      <c r="BP240">
        <v>0</v>
      </c>
      <c r="BW240" t="str">
        <f>"15:26:22.505"</f>
        <v>15:26:22.505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0</v>
      </c>
      <c r="CP240" t="s">
        <v>119</v>
      </c>
      <c r="CQ240">
        <v>530</v>
      </c>
      <c r="CR240">
        <v>0</v>
      </c>
      <c r="CW240">
        <v>7241953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"01/04/2021 15:26:21.493"</f>
        <v>01/04/2021 15:26:21.493</v>
      </c>
      <c r="C241" t="str">
        <f t="shared" si="23"/>
        <v>FFDDD3C0</v>
      </c>
      <c r="D241" t="s">
        <v>306</v>
      </c>
      <c r="E241">
        <v>15</v>
      </c>
      <c r="H241">
        <v>30</v>
      </c>
      <c r="I241" t="s">
        <v>114</v>
      </c>
      <c r="J241" t="s">
        <v>307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 t="shared" ref="S241:T243" si="39">"15:26:23.000"</f>
        <v>15:26:23.000</v>
      </c>
      <c r="T241" t="str">
        <f t="shared" si="39"/>
        <v>15:26:23.000</v>
      </c>
      <c r="U241" t="str">
        <f t="shared" si="22"/>
        <v>A3817C</v>
      </c>
      <c r="V241">
        <v>0</v>
      </c>
      <c r="W241">
        <v>0</v>
      </c>
      <c r="X241">
        <v>1</v>
      </c>
      <c r="Z241">
        <v>1</v>
      </c>
      <c r="AA241">
        <v>8</v>
      </c>
      <c r="AB241">
        <v>3</v>
      </c>
      <c r="AC241">
        <v>0</v>
      </c>
      <c r="AD241">
        <v>9</v>
      </c>
      <c r="AE241">
        <v>0</v>
      </c>
      <c r="AF241">
        <v>3</v>
      </c>
      <c r="AG241">
        <v>2</v>
      </c>
      <c r="AH241">
        <v>0</v>
      </c>
      <c r="AI241" t="s">
        <v>364</v>
      </c>
      <c r="AJ241">
        <v>35.788156999999998</v>
      </c>
      <c r="AK241" t="s">
        <v>365</v>
      </c>
      <c r="AL241">
        <v>-90.733615999999998</v>
      </c>
      <c r="AM241">
        <v>25</v>
      </c>
      <c r="AN241">
        <v>1900</v>
      </c>
      <c r="AO241" t="s">
        <v>118</v>
      </c>
      <c r="AP241">
        <v>-81</v>
      </c>
      <c r="AQ241">
        <v>-50</v>
      </c>
      <c r="AR241">
        <v>1024</v>
      </c>
      <c r="AZ241">
        <v>1200</v>
      </c>
      <c r="BA241">
        <v>1</v>
      </c>
      <c r="BB241" t="str">
        <f t="shared" si="24"/>
        <v xml:space="preserve">N325GC  </v>
      </c>
      <c r="BC241">
        <v>1</v>
      </c>
      <c r="BH241">
        <v>1900</v>
      </c>
      <c r="BI241">
        <v>1</v>
      </c>
      <c r="BJ241">
        <v>1</v>
      </c>
      <c r="BK241">
        <v>0</v>
      </c>
      <c r="BL241">
        <v>0</v>
      </c>
      <c r="BO241">
        <v>0</v>
      </c>
      <c r="BP241">
        <v>0</v>
      </c>
      <c r="BW241" t="str">
        <f>"15:26:23.573"</f>
        <v>15:26:23.573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0</v>
      </c>
      <c r="CP241" t="s">
        <v>119</v>
      </c>
      <c r="CQ241">
        <v>530</v>
      </c>
      <c r="CR241">
        <v>0</v>
      </c>
      <c r="CW241">
        <v>7242175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"01/04/2021 15:26:21.493"</f>
        <v>01/04/2021 15:26:21.493</v>
      </c>
      <c r="C242" t="str">
        <f t="shared" si="23"/>
        <v>FFDDD3C0</v>
      </c>
      <c r="D242" t="s">
        <v>178</v>
      </c>
      <c r="E242">
        <v>9</v>
      </c>
      <c r="F242">
        <v>1009</v>
      </c>
      <c r="G242" t="s">
        <v>114</v>
      </c>
      <c r="J242" t="s">
        <v>179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 t="shared" si="39"/>
        <v>15:26:23.000</v>
      </c>
      <c r="T242" t="str">
        <f t="shared" si="39"/>
        <v>15:26:23.000</v>
      </c>
      <c r="U242" t="str">
        <f t="shared" si="22"/>
        <v>A3817C</v>
      </c>
      <c r="V242">
        <v>0</v>
      </c>
      <c r="W242">
        <v>0</v>
      </c>
      <c r="X242">
        <v>1</v>
      </c>
      <c r="Z242">
        <v>1</v>
      </c>
      <c r="AA242">
        <v>8</v>
      </c>
      <c r="AB242">
        <v>3</v>
      </c>
      <c r="AC242">
        <v>0</v>
      </c>
      <c r="AD242">
        <v>9</v>
      </c>
      <c r="AE242">
        <v>0</v>
      </c>
      <c r="AF242">
        <v>3</v>
      </c>
      <c r="AG242">
        <v>2</v>
      </c>
      <c r="AH242">
        <v>0</v>
      </c>
      <c r="AI242" t="s">
        <v>364</v>
      </c>
      <c r="AJ242">
        <v>35.788156999999998</v>
      </c>
      <c r="AK242" t="s">
        <v>365</v>
      </c>
      <c r="AL242">
        <v>-90.733615999999998</v>
      </c>
      <c r="AM242">
        <v>25</v>
      </c>
      <c r="AN242">
        <v>1900</v>
      </c>
      <c r="AO242" t="s">
        <v>118</v>
      </c>
      <c r="AP242">
        <v>-81</v>
      </c>
      <c r="AQ242">
        <v>-50</v>
      </c>
      <c r="AR242">
        <v>1024</v>
      </c>
      <c r="AZ242">
        <v>1200</v>
      </c>
      <c r="BA242">
        <v>1</v>
      </c>
      <c r="BB242" t="str">
        <f t="shared" si="24"/>
        <v xml:space="preserve">N325GC  </v>
      </c>
      <c r="BC242">
        <v>1</v>
      </c>
      <c r="BH242">
        <v>1900</v>
      </c>
      <c r="BI242">
        <v>1</v>
      </c>
      <c r="BJ242">
        <v>1</v>
      </c>
      <c r="BK242">
        <v>0</v>
      </c>
      <c r="BL242">
        <v>0</v>
      </c>
      <c r="BO242">
        <v>0</v>
      </c>
      <c r="BP242">
        <v>0</v>
      </c>
      <c r="BW242" t="str">
        <f>"15:26:23.573"</f>
        <v>15:26:23.573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0</v>
      </c>
      <c r="CP242" t="s">
        <v>119</v>
      </c>
      <c r="CQ242">
        <v>511</v>
      </c>
      <c r="CR242">
        <v>0</v>
      </c>
      <c r="CW242">
        <v>6961921</v>
      </c>
      <c r="CY242">
        <v>0</v>
      </c>
      <c r="CZ242">
        <v>0</v>
      </c>
      <c r="DA242">
        <v>1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"01/04/2021 15:26:21.493"</f>
        <v>01/04/2021 15:26:21.493</v>
      </c>
      <c r="C243" t="str">
        <f t="shared" si="23"/>
        <v>FFDDD3C0</v>
      </c>
      <c r="D243" t="s">
        <v>113</v>
      </c>
      <c r="E243">
        <v>5</v>
      </c>
      <c r="H243">
        <v>169</v>
      </c>
      <c r="I243" t="s">
        <v>114</v>
      </c>
      <c r="J243" t="s">
        <v>115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 t="shared" si="39"/>
        <v>15:26:23.000</v>
      </c>
      <c r="T243" t="str">
        <f t="shared" si="39"/>
        <v>15:26:23.000</v>
      </c>
      <c r="U243" t="str">
        <f t="shared" si="22"/>
        <v>A3817C</v>
      </c>
      <c r="V243">
        <v>0</v>
      </c>
      <c r="W243">
        <v>0</v>
      </c>
      <c r="X243">
        <v>1</v>
      </c>
      <c r="Z243">
        <v>1</v>
      </c>
      <c r="AA243">
        <v>8</v>
      </c>
      <c r="AB243">
        <v>3</v>
      </c>
      <c r="AC243">
        <v>0</v>
      </c>
      <c r="AD243">
        <v>9</v>
      </c>
      <c r="AE243">
        <v>0</v>
      </c>
      <c r="AF243">
        <v>3</v>
      </c>
      <c r="AG243">
        <v>2</v>
      </c>
      <c r="AH243">
        <v>0</v>
      </c>
      <c r="AI243" t="s">
        <v>364</v>
      </c>
      <c r="AJ243">
        <v>35.788156999999998</v>
      </c>
      <c r="AK243" t="s">
        <v>365</v>
      </c>
      <c r="AL243">
        <v>-90.733615999999998</v>
      </c>
      <c r="AM243">
        <v>25</v>
      </c>
      <c r="AN243">
        <v>1900</v>
      </c>
      <c r="AO243" t="s">
        <v>118</v>
      </c>
      <c r="AP243">
        <v>-81</v>
      </c>
      <c r="AQ243">
        <v>-50</v>
      </c>
      <c r="AR243">
        <v>1024</v>
      </c>
      <c r="AZ243">
        <v>1200</v>
      </c>
      <c r="BA243">
        <v>1</v>
      </c>
      <c r="BB243" t="str">
        <f t="shared" si="24"/>
        <v xml:space="preserve">N325GC  </v>
      </c>
      <c r="BC243">
        <v>1</v>
      </c>
      <c r="BH243">
        <v>1900</v>
      </c>
      <c r="BI243">
        <v>1</v>
      </c>
      <c r="BJ243">
        <v>1</v>
      </c>
      <c r="BK243">
        <v>0</v>
      </c>
      <c r="BL243">
        <v>0</v>
      </c>
      <c r="BO243">
        <v>0</v>
      </c>
      <c r="BP243">
        <v>0</v>
      </c>
      <c r="BW243" t="str">
        <f>"15:26:23.573"</f>
        <v>15:26:23.573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0</v>
      </c>
      <c r="CP243" t="s">
        <v>119</v>
      </c>
      <c r="CQ243">
        <v>511</v>
      </c>
      <c r="CR243">
        <v>0</v>
      </c>
      <c r="CW243">
        <v>6961921</v>
      </c>
      <c r="CY243">
        <v>0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"01/04/2021 15:26:22.666"</f>
        <v>01/04/2021 15:26:22.666</v>
      </c>
      <c r="C244" t="str">
        <f t="shared" si="23"/>
        <v>FFDDD3C0</v>
      </c>
      <c r="D244" t="s">
        <v>178</v>
      </c>
      <c r="E244">
        <v>9</v>
      </c>
      <c r="F244">
        <v>1009</v>
      </c>
      <c r="G244" t="s">
        <v>114</v>
      </c>
      <c r="J244" t="s">
        <v>179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 t="shared" ref="S244:T246" si="40">"15:26:24.000"</f>
        <v>15:26:24.000</v>
      </c>
      <c r="T244" t="str">
        <f t="shared" si="40"/>
        <v>15:26:24.000</v>
      </c>
      <c r="U244" t="str">
        <f t="shared" si="22"/>
        <v>A3817C</v>
      </c>
      <c r="V244">
        <v>0</v>
      </c>
      <c r="W244">
        <v>0</v>
      </c>
      <c r="X244">
        <v>1</v>
      </c>
      <c r="Z244">
        <v>1</v>
      </c>
      <c r="AA244">
        <v>8</v>
      </c>
      <c r="AB244">
        <v>3</v>
      </c>
      <c r="AC244">
        <v>0</v>
      </c>
      <c r="AD244">
        <v>9</v>
      </c>
      <c r="AE244">
        <v>0</v>
      </c>
      <c r="AF244">
        <v>3</v>
      </c>
      <c r="AG244">
        <v>2</v>
      </c>
      <c r="AH244">
        <v>0</v>
      </c>
      <c r="AI244" t="s">
        <v>366</v>
      </c>
      <c r="AJ244">
        <v>35.787920999999997</v>
      </c>
      <c r="AK244" t="s">
        <v>367</v>
      </c>
      <c r="AL244">
        <v>-90.734088</v>
      </c>
      <c r="AM244">
        <v>25</v>
      </c>
      <c r="AN244">
        <v>1900</v>
      </c>
      <c r="AO244" t="s">
        <v>118</v>
      </c>
      <c r="AP244">
        <v>-86</v>
      </c>
      <c r="AQ244">
        <v>-47</v>
      </c>
      <c r="AR244">
        <v>960</v>
      </c>
      <c r="AZ244">
        <v>1200</v>
      </c>
      <c r="BA244">
        <v>1</v>
      </c>
      <c r="BB244" t="str">
        <f t="shared" si="24"/>
        <v xml:space="preserve">N325GC  </v>
      </c>
      <c r="BC244">
        <v>1</v>
      </c>
      <c r="BH244">
        <v>1925</v>
      </c>
      <c r="BI244">
        <v>1</v>
      </c>
      <c r="BJ244">
        <v>1</v>
      </c>
      <c r="BK244">
        <v>0</v>
      </c>
      <c r="BL244">
        <v>0</v>
      </c>
      <c r="BO244">
        <v>0</v>
      </c>
      <c r="BP244">
        <v>0</v>
      </c>
      <c r="BW244" t="str">
        <f>"15:26:24.765"</f>
        <v>15:26:24.765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0</v>
      </c>
      <c r="CP244" t="s">
        <v>119</v>
      </c>
      <c r="CQ244">
        <v>511</v>
      </c>
      <c r="CR244">
        <v>0</v>
      </c>
      <c r="CW244">
        <v>6962147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"01/04/2021 15:26:22.666"</f>
        <v>01/04/2021 15:26:22.666</v>
      </c>
      <c r="C245" t="str">
        <f t="shared" si="23"/>
        <v>FFDDD3C0</v>
      </c>
      <c r="D245" t="s">
        <v>113</v>
      </c>
      <c r="E245">
        <v>5</v>
      </c>
      <c r="H245">
        <v>169</v>
      </c>
      <c r="I245" t="s">
        <v>114</v>
      </c>
      <c r="J245" t="s">
        <v>115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 t="shared" si="40"/>
        <v>15:26:24.000</v>
      </c>
      <c r="T245" t="str">
        <f t="shared" si="40"/>
        <v>15:26:24.000</v>
      </c>
      <c r="U245" t="str">
        <f t="shared" si="22"/>
        <v>A3817C</v>
      </c>
      <c r="V245">
        <v>0</v>
      </c>
      <c r="W245">
        <v>0</v>
      </c>
      <c r="X245">
        <v>1</v>
      </c>
      <c r="Z245">
        <v>1</v>
      </c>
      <c r="AA245">
        <v>8</v>
      </c>
      <c r="AB245">
        <v>3</v>
      </c>
      <c r="AC245">
        <v>0</v>
      </c>
      <c r="AD245">
        <v>9</v>
      </c>
      <c r="AE245">
        <v>0</v>
      </c>
      <c r="AF245">
        <v>0</v>
      </c>
      <c r="AG245">
        <v>2</v>
      </c>
      <c r="AH245">
        <v>0</v>
      </c>
      <c r="AI245" t="s">
        <v>366</v>
      </c>
      <c r="AJ245">
        <v>35.787920999999997</v>
      </c>
      <c r="AK245" t="s">
        <v>367</v>
      </c>
      <c r="AL245">
        <v>-90.734088</v>
      </c>
      <c r="AM245">
        <v>25</v>
      </c>
      <c r="AN245">
        <v>1900</v>
      </c>
      <c r="AO245" t="s">
        <v>118</v>
      </c>
      <c r="AP245">
        <v>-86</v>
      </c>
      <c r="AQ245">
        <v>-47</v>
      </c>
      <c r="AR245">
        <v>960</v>
      </c>
      <c r="AZ245">
        <v>1200</v>
      </c>
      <c r="BA245">
        <v>1</v>
      </c>
      <c r="BB245" t="str">
        <f t="shared" si="24"/>
        <v xml:space="preserve">N325GC  </v>
      </c>
      <c r="BC245">
        <v>1</v>
      </c>
      <c r="BH245">
        <v>1925</v>
      </c>
      <c r="BI245">
        <v>1</v>
      </c>
      <c r="BJ245">
        <v>1</v>
      </c>
      <c r="BK245">
        <v>0</v>
      </c>
      <c r="BL245">
        <v>0</v>
      </c>
      <c r="BO245">
        <v>0</v>
      </c>
      <c r="BP245">
        <v>0</v>
      </c>
      <c r="BW245" t="str">
        <f>"15:26:24.765"</f>
        <v>15:26:24.765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0</v>
      </c>
      <c r="CP245" t="s">
        <v>119</v>
      </c>
      <c r="CQ245">
        <v>511</v>
      </c>
      <c r="CR245">
        <v>0</v>
      </c>
      <c r="CW245">
        <v>6962147</v>
      </c>
      <c r="CY245">
        <v>0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"01/04/2021 15:26:22.666"</f>
        <v>01/04/2021 15:26:22.666</v>
      </c>
      <c r="C246" t="str">
        <f t="shared" si="23"/>
        <v>FFDDD3C0</v>
      </c>
      <c r="D246" t="s">
        <v>306</v>
      </c>
      <c r="E246">
        <v>15</v>
      </c>
      <c r="H246">
        <v>30</v>
      </c>
      <c r="I246" t="s">
        <v>114</v>
      </c>
      <c r="J246" t="s">
        <v>307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 t="shared" si="40"/>
        <v>15:26:24.000</v>
      </c>
      <c r="T246" t="str">
        <f t="shared" si="40"/>
        <v>15:26:24.000</v>
      </c>
      <c r="U246" t="str">
        <f t="shared" si="22"/>
        <v>A3817C</v>
      </c>
      <c r="V246">
        <v>0</v>
      </c>
      <c r="W246">
        <v>0</v>
      </c>
      <c r="X246">
        <v>1</v>
      </c>
      <c r="Z246">
        <v>1</v>
      </c>
      <c r="AA246">
        <v>8</v>
      </c>
      <c r="AB246">
        <v>3</v>
      </c>
      <c r="AC246">
        <v>0</v>
      </c>
      <c r="AD246">
        <v>9</v>
      </c>
      <c r="AE246">
        <v>0</v>
      </c>
      <c r="AF246">
        <v>0</v>
      </c>
      <c r="AG246">
        <v>2</v>
      </c>
      <c r="AH246">
        <v>0</v>
      </c>
      <c r="AI246" t="s">
        <v>366</v>
      </c>
      <c r="AJ246">
        <v>35.787920999999997</v>
      </c>
      <c r="AK246" t="s">
        <v>367</v>
      </c>
      <c r="AL246">
        <v>-90.734088</v>
      </c>
      <c r="AM246">
        <v>25</v>
      </c>
      <c r="AN246">
        <v>1900</v>
      </c>
      <c r="AO246" t="s">
        <v>118</v>
      </c>
      <c r="AP246">
        <v>-86</v>
      </c>
      <c r="AQ246">
        <v>-47</v>
      </c>
      <c r="AR246">
        <v>960</v>
      </c>
      <c r="AZ246">
        <v>1200</v>
      </c>
      <c r="BA246">
        <v>1</v>
      </c>
      <c r="BB246" t="str">
        <f t="shared" si="24"/>
        <v xml:space="preserve">N325GC  </v>
      </c>
      <c r="BC246">
        <v>1</v>
      </c>
      <c r="BH246">
        <v>1925</v>
      </c>
      <c r="BI246">
        <v>1</v>
      </c>
      <c r="BJ246">
        <v>1</v>
      </c>
      <c r="BK246">
        <v>0</v>
      </c>
      <c r="BL246">
        <v>0</v>
      </c>
      <c r="BO246">
        <v>0</v>
      </c>
      <c r="BP246">
        <v>0</v>
      </c>
      <c r="BW246" t="str">
        <f>"15:26:24.765"</f>
        <v>15:26:24.765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0</v>
      </c>
      <c r="CP246" t="s">
        <v>119</v>
      </c>
      <c r="CQ246">
        <v>530</v>
      </c>
      <c r="CR246">
        <v>0</v>
      </c>
      <c r="CW246">
        <v>7242403</v>
      </c>
      <c r="CY246">
        <v>0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"01/04/2021 15:26:23.161"</f>
        <v>01/04/2021 15:26:23.161</v>
      </c>
      <c r="C247" t="str">
        <f t="shared" si="23"/>
        <v>FFDDD3C0</v>
      </c>
      <c r="D247" t="s">
        <v>306</v>
      </c>
      <c r="E247">
        <v>15</v>
      </c>
      <c r="H247">
        <v>30</v>
      </c>
      <c r="I247" t="s">
        <v>114</v>
      </c>
      <c r="J247" t="s">
        <v>307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 t="shared" ref="S247:T249" si="41">"15:26:25.000"</f>
        <v>15:26:25.000</v>
      </c>
      <c r="T247" t="str">
        <f t="shared" si="41"/>
        <v>15:26:25.000</v>
      </c>
      <c r="U247" t="str">
        <f t="shared" si="22"/>
        <v>A3817C</v>
      </c>
      <c r="V247">
        <v>0</v>
      </c>
      <c r="W247">
        <v>0</v>
      </c>
      <c r="X247">
        <v>1</v>
      </c>
      <c r="Z247">
        <v>1</v>
      </c>
      <c r="AA247">
        <v>8</v>
      </c>
      <c r="AB247">
        <v>3</v>
      </c>
      <c r="AC247">
        <v>0</v>
      </c>
      <c r="AD247">
        <v>9</v>
      </c>
      <c r="AE247">
        <v>0</v>
      </c>
      <c r="AF247">
        <v>0</v>
      </c>
      <c r="AG247">
        <v>2</v>
      </c>
      <c r="AH247">
        <v>0</v>
      </c>
      <c r="AI247" t="s">
        <v>368</v>
      </c>
      <c r="AJ247">
        <v>35.787728000000001</v>
      </c>
      <c r="AK247" t="s">
        <v>369</v>
      </c>
      <c r="AL247">
        <v>-90.734582000000003</v>
      </c>
      <c r="AM247">
        <v>25</v>
      </c>
      <c r="AN247">
        <v>1800</v>
      </c>
      <c r="AO247" t="s">
        <v>118</v>
      </c>
      <c r="AP247">
        <v>-86</v>
      </c>
      <c r="AQ247">
        <v>-47</v>
      </c>
      <c r="AR247">
        <v>896</v>
      </c>
      <c r="AZ247">
        <v>1200</v>
      </c>
      <c r="BA247">
        <v>1</v>
      </c>
      <c r="BB247" t="str">
        <f t="shared" si="24"/>
        <v xml:space="preserve">N325GC  </v>
      </c>
      <c r="BC247">
        <v>1</v>
      </c>
      <c r="BH247">
        <v>1925</v>
      </c>
      <c r="BI247">
        <v>1</v>
      </c>
      <c r="BJ247">
        <v>1</v>
      </c>
      <c r="BK247">
        <v>0</v>
      </c>
      <c r="BL247">
        <v>0</v>
      </c>
      <c r="BO247">
        <v>0</v>
      </c>
      <c r="BP247">
        <v>0</v>
      </c>
      <c r="BW247" t="str">
        <f>"15:26:25.222"</f>
        <v>15:26:25.222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0</v>
      </c>
      <c r="CP247" t="s">
        <v>119</v>
      </c>
      <c r="CQ247">
        <v>530</v>
      </c>
      <c r="CR247">
        <v>0</v>
      </c>
      <c r="CW247">
        <v>7242497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"01/04/2021 15:26:23.161"</f>
        <v>01/04/2021 15:26:23.161</v>
      </c>
      <c r="C248" t="str">
        <f t="shared" si="23"/>
        <v>FFDDD3C0</v>
      </c>
      <c r="D248" t="s">
        <v>178</v>
      </c>
      <c r="E248">
        <v>9</v>
      </c>
      <c r="F248">
        <v>1009</v>
      </c>
      <c r="G248" t="s">
        <v>114</v>
      </c>
      <c r="J248" t="s">
        <v>179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 t="shared" si="41"/>
        <v>15:26:25.000</v>
      </c>
      <c r="T248" t="str">
        <f t="shared" si="41"/>
        <v>15:26:25.000</v>
      </c>
      <c r="U248" t="str">
        <f t="shared" si="22"/>
        <v>A3817C</v>
      </c>
      <c r="V248">
        <v>0</v>
      </c>
      <c r="W248">
        <v>0</v>
      </c>
      <c r="X248">
        <v>1</v>
      </c>
      <c r="Z248">
        <v>1</v>
      </c>
      <c r="AA248">
        <v>8</v>
      </c>
      <c r="AB248">
        <v>3</v>
      </c>
      <c r="AC248">
        <v>0</v>
      </c>
      <c r="AD248">
        <v>9</v>
      </c>
      <c r="AE248">
        <v>0</v>
      </c>
      <c r="AF248">
        <v>3</v>
      </c>
      <c r="AG248">
        <v>2</v>
      </c>
      <c r="AH248">
        <v>0</v>
      </c>
      <c r="AI248" t="s">
        <v>368</v>
      </c>
      <c r="AJ248">
        <v>35.787728000000001</v>
      </c>
      <c r="AK248" t="s">
        <v>369</v>
      </c>
      <c r="AL248">
        <v>-90.734582000000003</v>
      </c>
      <c r="AM248">
        <v>25</v>
      </c>
      <c r="AN248">
        <v>1800</v>
      </c>
      <c r="AO248" t="s">
        <v>118</v>
      </c>
      <c r="AP248">
        <v>-86</v>
      </c>
      <c r="AQ248">
        <v>-47</v>
      </c>
      <c r="AR248">
        <v>896</v>
      </c>
      <c r="AZ248">
        <v>1200</v>
      </c>
      <c r="BA248">
        <v>1</v>
      </c>
      <c r="BB248" t="str">
        <f t="shared" si="24"/>
        <v xml:space="preserve">N325GC  </v>
      </c>
      <c r="BC248">
        <v>1</v>
      </c>
      <c r="BH248">
        <v>1925</v>
      </c>
      <c r="BI248">
        <v>1</v>
      </c>
      <c r="BJ248">
        <v>1</v>
      </c>
      <c r="BK248">
        <v>0</v>
      </c>
      <c r="BL248">
        <v>0</v>
      </c>
      <c r="BO248">
        <v>0</v>
      </c>
      <c r="BP248">
        <v>0</v>
      </c>
      <c r="BW248" t="str">
        <f>"15:26:25.222"</f>
        <v>15:26:25.222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0</v>
      </c>
      <c r="CP248" t="s">
        <v>119</v>
      </c>
      <c r="CQ248">
        <v>530</v>
      </c>
      <c r="CR248">
        <v>0</v>
      </c>
      <c r="CW248">
        <v>7242497</v>
      </c>
      <c r="CY248">
        <v>0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"01/04/2021 15:26:23.161"</f>
        <v>01/04/2021 15:26:23.161</v>
      </c>
      <c r="C249" t="str">
        <f t="shared" si="23"/>
        <v>FFDDD3C0</v>
      </c>
      <c r="D249" t="s">
        <v>113</v>
      </c>
      <c r="E249">
        <v>5</v>
      </c>
      <c r="H249">
        <v>169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 t="shared" si="41"/>
        <v>15:26:25.000</v>
      </c>
      <c r="T249" t="str">
        <f t="shared" si="41"/>
        <v>15:26:25.000</v>
      </c>
      <c r="U249" t="str">
        <f t="shared" si="22"/>
        <v>A3817C</v>
      </c>
      <c r="V249">
        <v>0</v>
      </c>
      <c r="W249">
        <v>0</v>
      </c>
      <c r="X249">
        <v>1</v>
      </c>
      <c r="Z249">
        <v>1</v>
      </c>
      <c r="AA249">
        <v>8</v>
      </c>
      <c r="AB249">
        <v>3</v>
      </c>
      <c r="AC249">
        <v>0</v>
      </c>
      <c r="AD249">
        <v>9</v>
      </c>
      <c r="AE249">
        <v>0</v>
      </c>
      <c r="AF249">
        <v>0</v>
      </c>
      <c r="AG249">
        <v>2</v>
      </c>
      <c r="AH249">
        <v>0</v>
      </c>
      <c r="AI249" t="s">
        <v>368</v>
      </c>
      <c r="AJ249">
        <v>35.787728000000001</v>
      </c>
      <c r="AK249" t="s">
        <v>369</v>
      </c>
      <c r="AL249">
        <v>-90.734582000000003</v>
      </c>
      <c r="AM249">
        <v>25</v>
      </c>
      <c r="AN249">
        <v>1800</v>
      </c>
      <c r="AO249" t="s">
        <v>118</v>
      </c>
      <c r="AP249">
        <v>-86</v>
      </c>
      <c r="AQ249">
        <v>-47</v>
      </c>
      <c r="AR249">
        <v>896</v>
      </c>
      <c r="AZ249">
        <v>1200</v>
      </c>
      <c r="BA249">
        <v>1</v>
      </c>
      <c r="BB249" t="str">
        <f t="shared" si="24"/>
        <v xml:space="preserve">N325GC  </v>
      </c>
      <c r="BC249">
        <v>1</v>
      </c>
      <c r="BH249">
        <v>1925</v>
      </c>
      <c r="BI249">
        <v>1</v>
      </c>
      <c r="BJ249">
        <v>1</v>
      </c>
      <c r="BK249">
        <v>0</v>
      </c>
      <c r="BL249">
        <v>0</v>
      </c>
      <c r="BO249">
        <v>0</v>
      </c>
      <c r="BP249">
        <v>0</v>
      </c>
      <c r="BW249" t="str">
        <f>"15:26:25.222"</f>
        <v>15:26:25.222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0</v>
      </c>
      <c r="CP249" t="s">
        <v>119</v>
      </c>
      <c r="CQ249">
        <v>530</v>
      </c>
      <c r="CR249">
        <v>0</v>
      </c>
      <c r="CW249">
        <v>7242497</v>
      </c>
      <c r="CY249">
        <v>0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"01/04/2021 15:26:24.328"</f>
        <v>01/04/2021 15:26:24.328</v>
      </c>
      <c r="C250" t="str">
        <f t="shared" si="23"/>
        <v>FFDDD3C0</v>
      </c>
      <c r="D250" t="s">
        <v>178</v>
      </c>
      <c r="E250">
        <v>9</v>
      </c>
      <c r="F250">
        <v>1009</v>
      </c>
      <c r="G250" t="s">
        <v>114</v>
      </c>
      <c r="J250" t="s">
        <v>179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 t="shared" ref="S250:T252" si="42">"15:26:26.000"</f>
        <v>15:26:26.000</v>
      </c>
      <c r="T250" t="str">
        <f t="shared" si="42"/>
        <v>15:26:26.000</v>
      </c>
      <c r="U250" t="str">
        <f t="shared" si="22"/>
        <v>A3817C</v>
      </c>
      <c r="V250">
        <v>0</v>
      </c>
      <c r="W250">
        <v>0</v>
      </c>
      <c r="X250">
        <v>1</v>
      </c>
      <c r="Z250">
        <v>1</v>
      </c>
      <c r="AA250">
        <v>8</v>
      </c>
      <c r="AB250">
        <v>3</v>
      </c>
      <c r="AC250">
        <v>0</v>
      </c>
      <c r="AD250">
        <v>9</v>
      </c>
      <c r="AE250">
        <v>0</v>
      </c>
      <c r="AF250">
        <v>0</v>
      </c>
      <c r="AG250">
        <v>2</v>
      </c>
      <c r="AH250">
        <v>0</v>
      </c>
      <c r="AI250" t="s">
        <v>370</v>
      </c>
      <c r="AJ250">
        <v>35.787534999999998</v>
      </c>
      <c r="AK250" t="s">
        <v>371</v>
      </c>
      <c r="AL250">
        <v>-90.735074999999995</v>
      </c>
      <c r="AM250">
        <v>25</v>
      </c>
      <c r="AN250">
        <v>1800</v>
      </c>
      <c r="AO250" t="s">
        <v>118</v>
      </c>
      <c r="AP250">
        <v>-87</v>
      </c>
      <c r="AQ250">
        <v>-47</v>
      </c>
      <c r="AR250">
        <v>704</v>
      </c>
      <c r="AZ250">
        <v>1200</v>
      </c>
      <c r="BA250">
        <v>1</v>
      </c>
      <c r="BB250" t="str">
        <f t="shared" si="24"/>
        <v xml:space="preserve">N325GC  </v>
      </c>
      <c r="BC250">
        <v>1</v>
      </c>
      <c r="BH250">
        <v>1925</v>
      </c>
      <c r="BI250">
        <v>1</v>
      </c>
      <c r="BJ250">
        <v>1</v>
      </c>
      <c r="BK250">
        <v>0</v>
      </c>
      <c r="BL250">
        <v>0</v>
      </c>
      <c r="BO250">
        <v>0</v>
      </c>
      <c r="BP250">
        <v>0</v>
      </c>
      <c r="BW250" t="str">
        <f>"15:26:26.409"</f>
        <v>15:26:26.409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1</v>
      </c>
      <c r="CP250" t="s">
        <v>119</v>
      </c>
      <c r="CQ250">
        <v>511</v>
      </c>
      <c r="CR250">
        <v>0</v>
      </c>
      <c r="CW250">
        <v>6962451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"01/04/2021 15:26:24.328"</f>
        <v>01/04/2021 15:26:24.328</v>
      </c>
      <c r="C251" t="str">
        <f t="shared" si="23"/>
        <v>FFDDD3C0</v>
      </c>
      <c r="D251" t="s">
        <v>306</v>
      </c>
      <c r="E251">
        <v>15</v>
      </c>
      <c r="H251">
        <v>30</v>
      </c>
      <c r="I251" t="s">
        <v>114</v>
      </c>
      <c r="J251" t="s">
        <v>307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 t="shared" si="42"/>
        <v>15:26:26.000</v>
      </c>
      <c r="T251" t="str">
        <f t="shared" si="42"/>
        <v>15:26:26.000</v>
      </c>
      <c r="U251" t="str">
        <f t="shared" si="22"/>
        <v>A3817C</v>
      </c>
      <c r="V251">
        <v>0</v>
      </c>
      <c r="W251">
        <v>0</v>
      </c>
      <c r="X251">
        <v>1</v>
      </c>
      <c r="Z251">
        <v>1</v>
      </c>
      <c r="AA251">
        <v>8</v>
      </c>
      <c r="AB251">
        <v>3</v>
      </c>
      <c r="AC251">
        <v>0</v>
      </c>
      <c r="AD251">
        <v>9</v>
      </c>
      <c r="AE251">
        <v>0</v>
      </c>
      <c r="AF251">
        <v>0</v>
      </c>
      <c r="AG251">
        <v>2</v>
      </c>
      <c r="AH251">
        <v>0</v>
      </c>
      <c r="AI251" t="s">
        <v>370</v>
      </c>
      <c r="AJ251">
        <v>35.787534999999998</v>
      </c>
      <c r="AK251" t="s">
        <v>371</v>
      </c>
      <c r="AL251">
        <v>-90.735074999999995</v>
      </c>
      <c r="AM251">
        <v>25</v>
      </c>
      <c r="AN251">
        <v>1800</v>
      </c>
      <c r="AO251" t="s">
        <v>118</v>
      </c>
      <c r="AP251">
        <v>-87</v>
      </c>
      <c r="AQ251">
        <v>-47</v>
      </c>
      <c r="AR251">
        <v>704</v>
      </c>
      <c r="AZ251">
        <v>1200</v>
      </c>
      <c r="BA251">
        <v>1</v>
      </c>
      <c r="BB251" t="str">
        <f t="shared" si="24"/>
        <v xml:space="preserve">N325GC  </v>
      </c>
      <c r="BC251">
        <v>1</v>
      </c>
      <c r="BH251">
        <v>1925</v>
      </c>
      <c r="BI251">
        <v>1</v>
      </c>
      <c r="BJ251">
        <v>1</v>
      </c>
      <c r="BK251">
        <v>0</v>
      </c>
      <c r="BL251">
        <v>0</v>
      </c>
      <c r="BO251">
        <v>0</v>
      </c>
      <c r="BP251">
        <v>0</v>
      </c>
      <c r="BW251" t="str">
        <f>"15:26:26.409"</f>
        <v>15:26:26.409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0</v>
      </c>
      <c r="CP251" t="s">
        <v>119</v>
      </c>
      <c r="CQ251">
        <v>530</v>
      </c>
      <c r="CR251">
        <v>0</v>
      </c>
      <c r="CW251">
        <v>7242731</v>
      </c>
      <c r="CY251">
        <v>0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"01/04/2021 15:26:24.328"</f>
        <v>01/04/2021 15:26:24.328</v>
      </c>
      <c r="C252" t="str">
        <f t="shared" si="23"/>
        <v>FFDDD3C0</v>
      </c>
      <c r="D252" t="s">
        <v>113</v>
      </c>
      <c r="E252">
        <v>5</v>
      </c>
      <c r="H252">
        <v>169</v>
      </c>
      <c r="I252" t="s">
        <v>114</v>
      </c>
      <c r="J252" t="s">
        <v>115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 t="shared" si="42"/>
        <v>15:26:26.000</v>
      </c>
      <c r="T252" t="str">
        <f t="shared" si="42"/>
        <v>15:26:26.000</v>
      </c>
      <c r="U252" t="str">
        <f t="shared" si="22"/>
        <v>A3817C</v>
      </c>
      <c r="V252">
        <v>0</v>
      </c>
      <c r="W252">
        <v>0</v>
      </c>
      <c r="X252">
        <v>1</v>
      </c>
      <c r="Z252">
        <v>1</v>
      </c>
      <c r="AA252">
        <v>8</v>
      </c>
      <c r="AB252">
        <v>3</v>
      </c>
      <c r="AC252">
        <v>0</v>
      </c>
      <c r="AD252">
        <v>9</v>
      </c>
      <c r="AE252">
        <v>0</v>
      </c>
      <c r="AF252">
        <v>0</v>
      </c>
      <c r="AG252">
        <v>2</v>
      </c>
      <c r="AH252">
        <v>0</v>
      </c>
      <c r="AI252" t="s">
        <v>370</v>
      </c>
      <c r="AJ252">
        <v>35.787534999999998</v>
      </c>
      <c r="AK252" t="s">
        <v>371</v>
      </c>
      <c r="AL252">
        <v>-90.735074999999995</v>
      </c>
      <c r="AM252">
        <v>25</v>
      </c>
      <c r="AN252">
        <v>1800</v>
      </c>
      <c r="AO252" t="s">
        <v>118</v>
      </c>
      <c r="AP252">
        <v>-87</v>
      </c>
      <c r="AQ252">
        <v>-47</v>
      </c>
      <c r="AR252">
        <v>704</v>
      </c>
      <c r="AZ252">
        <v>1200</v>
      </c>
      <c r="BA252">
        <v>1</v>
      </c>
      <c r="BB252" t="str">
        <f t="shared" si="24"/>
        <v xml:space="preserve">N325GC  </v>
      </c>
      <c r="BC252">
        <v>1</v>
      </c>
      <c r="BH252">
        <v>1925</v>
      </c>
      <c r="BI252">
        <v>1</v>
      </c>
      <c r="BJ252">
        <v>1</v>
      </c>
      <c r="BK252">
        <v>0</v>
      </c>
      <c r="BL252">
        <v>0</v>
      </c>
      <c r="BO252">
        <v>0</v>
      </c>
      <c r="BP252">
        <v>0</v>
      </c>
      <c r="BW252" t="str">
        <f>"15:26:26.409"</f>
        <v>15:26:26.409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1</v>
      </c>
      <c r="CP252" t="s">
        <v>119</v>
      </c>
      <c r="CQ252">
        <v>511</v>
      </c>
      <c r="CR252">
        <v>0</v>
      </c>
      <c r="CW252">
        <v>6962451</v>
      </c>
      <c r="CY252">
        <v>0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"01/04/2021 15:26:25.787"</f>
        <v>01/04/2021 15:26:25.787</v>
      </c>
      <c r="C253" t="str">
        <f t="shared" si="23"/>
        <v>FFDDD3C0</v>
      </c>
      <c r="D253" t="s">
        <v>178</v>
      </c>
      <c r="E253">
        <v>9</v>
      </c>
      <c r="F253">
        <v>1009</v>
      </c>
      <c r="G253" t="s">
        <v>114</v>
      </c>
      <c r="J253" t="s">
        <v>179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 t="shared" ref="S253:T255" si="43">"15:26:27.000"</f>
        <v>15:26:27.000</v>
      </c>
      <c r="T253" t="str">
        <f t="shared" si="43"/>
        <v>15:26:27.000</v>
      </c>
      <c r="U253" t="str">
        <f t="shared" si="22"/>
        <v>A3817C</v>
      </c>
      <c r="V253">
        <v>0</v>
      </c>
      <c r="W253">
        <v>0</v>
      </c>
      <c r="X253">
        <v>1</v>
      </c>
      <c r="Z253">
        <v>1</v>
      </c>
      <c r="AA253">
        <v>8</v>
      </c>
      <c r="AB253">
        <v>3</v>
      </c>
      <c r="AC253">
        <v>0</v>
      </c>
      <c r="AD253">
        <v>9</v>
      </c>
      <c r="AE253">
        <v>0</v>
      </c>
      <c r="AF253">
        <v>0</v>
      </c>
      <c r="AG253">
        <v>2</v>
      </c>
      <c r="AH253">
        <v>0</v>
      </c>
      <c r="AI253" t="s">
        <v>372</v>
      </c>
      <c r="AJ253">
        <v>35.787298999999997</v>
      </c>
      <c r="AK253" t="s">
        <v>373</v>
      </c>
      <c r="AL253">
        <v>-90.735590000000002</v>
      </c>
      <c r="AM253">
        <v>25</v>
      </c>
      <c r="AN253">
        <v>1900</v>
      </c>
      <c r="AO253" t="s">
        <v>118</v>
      </c>
      <c r="AP253">
        <v>-88</v>
      </c>
      <c r="AQ253">
        <v>-46</v>
      </c>
      <c r="AR253">
        <v>512</v>
      </c>
      <c r="AZ253">
        <v>1200</v>
      </c>
      <c r="BA253">
        <v>1</v>
      </c>
      <c r="BB253" t="str">
        <f t="shared" si="24"/>
        <v xml:space="preserve">N325GC  </v>
      </c>
      <c r="BC253">
        <v>1</v>
      </c>
      <c r="BH253">
        <v>1950</v>
      </c>
      <c r="BI253">
        <v>1</v>
      </c>
      <c r="BJ253">
        <v>1</v>
      </c>
      <c r="BK253">
        <v>0</v>
      </c>
      <c r="BL253">
        <v>0</v>
      </c>
      <c r="BO253">
        <v>0</v>
      </c>
      <c r="BP253">
        <v>0</v>
      </c>
      <c r="BW253" t="str">
        <f>"15:26:27.855"</f>
        <v>15:26:27.855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1</v>
      </c>
      <c r="CP253" t="s">
        <v>119</v>
      </c>
      <c r="CQ253">
        <v>511</v>
      </c>
      <c r="CR253">
        <v>0</v>
      </c>
      <c r="CW253">
        <v>6962705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"01/04/2021 15:26:25.787"</f>
        <v>01/04/2021 15:26:25.787</v>
      </c>
      <c r="C254" t="str">
        <f t="shared" si="23"/>
        <v>FFDDD3C0</v>
      </c>
      <c r="D254" t="s">
        <v>306</v>
      </c>
      <c r="E254">
        <v>15</v>
      </c>
      <c r="H254">
        <v>30</v>
      </c>
      <c r="I254" t="s">
        <v>114</v>
      </c>
      <c r="J254" t="s">
        <v>307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 t="shared" si="43"/>
        <v>15:26:27.000</v>
      </c>
      <c r="T254" t="str">
        <f t="shared" si="43"/>
        <v>15:26:27.000</v>
      </c>
      <c r="U254" t="str">
        <f t="shared" si="22"/>
        <v>A3817C</v>
      </c>
      <c r="V254">
        <v>0</v>
      </c>
      <c r="W254">
        <v>0</v>
      </c>
      <c r="X254">
        <v>1</v>
      </c>
      <c r="Z254">
        <v>1</v>
      </c>
      <c r="AA254">
        <v>8</v>
      </c>
      <c r="AB254">
        <v>3</v>
      </c>
      <c r="AC254">
        <v>0</v>
      </c>
      <c r="AD254">
        <v>9</v>
      </c>
      <c r="AE254">
        <v>0</v>
      </c>
      <c r="AF254">
        <v>0</v>
      </c>
      <c r="AG254">
        <v>2</v>
      </c>
      <c r="AH254">
        <v>0</v>
      </c>
      <c r="AI254" t="s">
        <v>372</v>
      </c>
      <c r="AJ254">
        <v>35.787298999999997</v>
      </c>
      <c r="AK254" t="s">
        <v>373</v>
      </c>
      <c r="AL254">
        <v>-90.735590000000002</v>
      </c>
      <c r="AM254">
        <v>25</v>
      </c>
      <c r="AN254">
        <v>1900</v>
      </c>
      <c r="AO254" t="s">
        <v>118</v>
      </c>
      <c r="AP254">
        <v>-88</v>
      </c>
      <c r="AQ254">
        <v>-46</v>
      </c>
      <c r="AR254">
        <v>512</v>
      </c>
      <c r="AZ254">
        <v>1200</v>
      </c>
      <c r="BA254">
        <v>1</v>
      </c>
      <c r="BB254" t="str">
        <f t="shared" si="24"/>
        <v xml:space="preserve">N325GC  </v>
      </c>
      <c r="BC254">
        <v>1</v>
      </c>
      <c r="BH254">
        <v>1950</v>
      </c>
      <c r="BI254">
        <v>1</v>
      </c>
      <c r="BJ254">
        <v>1</v>
      </c>
      <c r="BK254">
        <v>0</v>
      </c>
      <c r="BL254">
        <v>0</v>
      </c>
      <c r="BO254">
        <v>0</v>
      </c>
      <c r="BP254">
        <v>0</v>
      </c>
      <c r="BW254" t="str">
        <f>"15:26:27.855"</f>
        <v>15:26:27.855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0</v>
      </c>
      <c r="CP254" t="s">
        <v>119</v>
      </c>
      <c r="CQ254">
        <v>530</v>
      </c>
      <c r="CR254">
        <v>0</v>
      </c>
      <c r="CW254">
        <v>7243006</v>
      </c>
      <c r="CY254">
        <v>0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"01/04/2021 15:26:25.787"</f>
        <v>01/04/2021 15:26:25.787</v>
      </c>
      <c r="C255" t="str">
        <f t="shared" si="23"/>
        <v>FFDDD3C0</v>
      </c>
      <c r="D255" t="s">
        <v>113</v>
      </c>
      <c r="E255">
        <v>5</v>
      </c>
      <c r="H255">
        <v>169</v>
      </c>
      <c r="I255" t="s">
        <v>114</v>
      </c>
      <c r="J255" t="s">
        <v>115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 t="shared" si="43"/>
        <v>15:26:27.000</v>
      </c>
      <c r="T255" t="str">
        <f t="shared" si="43"/>
        <v>15:26:27.000</v>
      </c>
      <c r="U255" t="str">
        <f t="shared" si="22"/>
        <v>A3817C</v>
      </c>
      <c r="V255">
        <v>0</v>
      </c>
      <c r="W255">
        <v>0</v>
      </c>
      <c r="X255">
        <v>1</v>
      </c>
      <c r="Z255">
        <v>1</v>
      </c>
      <c r="AA255">
        <v>8</v>
      </c>
      <c r="AB255">
        <v>3</v>
      </c>
      <c r="AC255">
        <v>0</v>
      </c>
      <c r="AD255">
        <v>9</v>
      </c>
      <c r="AE255">
        <v>0</v>
      </c>
      <c r="AF255">
        <v>0</v>
      </c>
      <c r="AG255">
        <v>2</v>
      </c>
      <c r="AH255">
        <v>0</v>
      </c>
      <c r="AI255" t="s">
        <v>372</v>
      </c>
      <c r="AJ255">
        <v>35.787298999999997</v>
      </c>
      <c r="AK255" t="s">
        <v>373</v>
      </c>
      <c r="AL255">
        <v>-90.735590000000002</v>
      </c>
      <c r="AM255">
        <v>25</v>
      </c>
      <c r="AN255">
        <v>1900</v>
      </c>
      <c r="AO255" t="s">
        <v>118</v>
      </c>
      <c r="AP255">
        <v>-88</v>
      </c>
      <c r="AQ255">
        <v>-46</v>
      </c>
      <c r="AR255">
        <v>512</v>
      </c>
      <c r="AZ255">
        <v>1200</v>
      </c>
      <c r="BA255">
        <v>1</v>
      </c>
      <c r="BB255" t="str">
        <f t="shared" si="24"/>
        <v xml:space="preserve">N325GC  </v>
      </c>
      <c r="BC255">
        <v>1</v>
      </c>
      <c r="BH255">
        <v>1950</v>
      </c>
      <c r="BI255">
        <v>1</v>
      </c>
      <c r="BJ255">
        <v>1</v>
      </c>
      <c r="BK255">
        <v>0</v>
      </c>
      <c r="BL255">
        <v>0</v>
      </c>
      <c r="BO255">
        <v>0</v>
      </c>
      <c r="BP255">
        <v>0</v>
      </c>
      <c r="BW255" t="str">
        <f>"15:26:27.855"</f>
        <v>15:26:27.855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1</v>
      </c>
      <c r="CP255" t="s">
        <v>119</v>
      </c>
      <c r="CQ255">
        <v>511</v>
      </c>
      <c r="CR255">
        <v>0</v>
      </c>
      <c r="CW255">
        <v>6962705</v>
      </c>
      <c r="CY255">
        <v>0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"01/04/2021 15:26:26.542"</f>
        <v>01/04/2021 15:26:26.542</v>
      </c>
      <c r="C256" t="str">
        <f t="shared" si="23"/>
        <v>FFDDD3C0</v>
      </c>
      <c r="D256" t="s">
        <v>178</v>
      </c>
      <c r="E256">
        <v>9</v>
      </c>
      <c r="F256">
        <v>1009</v>
      </c>
      <c r="G256" t="s">
        <v>114</v>
      </c>
      <c r="J256" t="s">
        <v>179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 t="shared" ref="S256:T258" si="44">"15:26:28.000"</f>
        <v>15:26:28.000</v>
      </c>
      <c r="T256" t="str">
        <f t="shared" si="44"/>
        <v>15:26:28.000</v>
      </c>
      <c r="U256" t="str">
        <f t="shared" si="22"/>
        <v>A3817C</v>
      </c>
      <c r="V256">
        <v>0</v>
      </c>
      <c r="W256">
        <v>0</v>
      </c>
      <c r="X256">
        <v>1</v>
      </c>
      <c r="Z256">
        <v>1</v>
      </c>
      <c r="AA256">
        <v>8</v>
      </c>
      <c r="AB256">
        <v>3</v>
      </c>
      <c r="AC256">
        <v>0</v>
      </c>
      <c r="AD256">
        <v>9</v>
      </c>
      <c r="AE256">
        <v>0</v>
      </c>
      <c r="AF256">
        <v>3</v>
      </c>
      <c r="AG256">
        <v>2</v>
      </c>
      <c r="AH256">
        <v>0</v>
      </c>
      <c r="AI256" t="s">
        <v>374</v>
      </c>
      <c r="AJ256">
        <v>35.787084</v>
      </c>
      <c r="AK256" t="s">
        <v>375</v>
      </c>
      <c r="AL256">
        <v>-90.736104999999995</v>
      </c>
      <c r="AM256">
        <v>25</v>
      </c>
      <c r="AN256">
        <v>1900</v>
      </c>
      <c r="AO256" t="s">
        <v>118</v>
      </c>
      <c r="AP256">
        <v>-87</v>
      </c>
      <c r="AQ256">
        <v>-45</v>
      </c>
      <c r="AR256">
        <v>448</v>
      </c>
      <c r="AZ256">
        <v>1200</v>
      </c>
      <c r="BA256">
        <v>1</v>
      </c>
      <c r="BB256" t="str">
        <f t="shared" si="24"/>
        <v xml:space="preserve">N325GC  </v>
      </c>
      <c r="BC256">
        <v>1</v>
      </c>
      <c r="BH256">
        <v>1950</v>
      </c>
      <c r="BI256">
        <v>1</v>
      </c>
      <c r="BJ256">
        <v>1</v>
      </c>
      <c r="BK256">
        <v>0</v>
      </c>
      <c r="BL256">
        <v>0</v>
      </c>
      <c r="BO256">
        <v>0</v>
      </c>
      <c r="BP256">
        <v>0</v>
      </c>
      <c r="BW256" t="str">
        <f>"15:26:28.637"</f>
        <v>15:26:28.637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1</v>
      </c>
      <c r="CP256" t="s">
        <v>119</v>
      </c>
      <c r="CQ256">
        <v>511</v>
      </c>
      <c r="CR256">
        <v>0</v>
      </c>
      <c r="CW256">
        <v>6962853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"01/04/2021 15:26:26.542"</f>
        <v>01/04/2021 15:26:26.542</v>
      </c>
      <c r="C257" t="str">
        <f t="shared" si="23"/>
        <v>FFDDD3C0</v>
      </c>
      <c r="D257" t="s">
        <v>306</v>
      </c>
      <c r="E257">
        <v>15</v>
      </c>
      <c r="H257">
        <v>30</v>
      </c>
      <c r="I257" t="s">
        <v>114</v>
      </c>
      <c r="J257" t="s">
        <v>307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 t="shared" si="44"/>
        <v>15:26:28.000</v>
      </c>
      <c r="T257" t="str">
        <f t="shared" si="44"/>
        <v>15:26:28.000</v>
      </c>
      <c r="U257" t="str">
        <f t="shared" si="22"/>
        <v>A3817C</v>
      </c>
      <c r="V257">
        <v>0</v>
      </c>
      <c r="W257">
        <v>0</v>
      </c>
      <c r="X257">
        <v>1</v>
      </c>
      <c r="Z257">
        <v>1</v>
      </c>
      <c r="AA257">
        <v>8</v>
      </c>
      <c r="AB257">
        <v>3</v>
      </c>
      <c r="AC257">
        <v>0</v>
      </c>
      <c r="AD257">
        <v>9</v>
      </c>
      <c r="AE257">
        <v>0</v>
      </c>
      <c r="AF257">
        <v>0</v>
      </c>
      <c r="AG257">
        <v>2</v>
      </c>
      <c r="AH257">
        <v>0</v>
      </c>
      <c r="AI257" t="s">
        <v>374</v>
      </c>
      <c r="AJ257">
        <v>35.787084</v>
      </c>
      <c r="AK257" t="s">
        <v>375</v>
      </c>
      <c r="AL257">
        <v>-90.736104999999995</v>
      </c>
      <c r="AM257">
        <v>25</v>
      </c>
      <c r="AN257">
        <v>1900</v>
      </c>
      <c r="AO257" t="s">
        <v>118</v>
      </c>
      <c r="AP257">
        <v>-87</v>
      </c>
      <c r="AQ257">
        <v>-45</v>
      </c>
      <c r="AR257">
        <v>448</v>
      </c>
      <c r="AZ257">
        <v>1200</v>
      </c>
      <c r="BA257">
        <v>1</v>
      </c>
      <c r="BB257" t="str">
        <f t="shared" si="24"/>
        <v xml:space="preserve">N325GC  </v>
      </c>
      <c r="BC257">
        <v>1</v>
      </c>
      <c r="BH257">
        <v>1950</v>
      </c>
      <c r="BI257">
        <v>1</v>
      </c>
      <c r="BJ257">
        <v>1</v>
      </c>
      <c r="BK257">
        <v>0</v>
      </c>
      <c r="BL257">
        <v>0</v>
      </c>
      <c r="BO257">
        <v>0</v>
      </c>
      <c r="BP257">
        <v>0</v>
      </c>
      <c r="BW257" t="str">
        <f>"15:26:28.637"</f>
        <v>15:26:28.637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0</v>
      </c>
      <c r="CP257" t="s">
        <v>119</v>
      </c>
      <c r="CQ257">
        <v>530</v>
      </c>
      <c r="CR257">
        <v>0</v>
      </c>
      <c r="CW257">
        <v>7243155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"01/04/2021 15:26:26.542"</f>
        <v>01/04/2021 15:26:26.542</v>
      </c>
      <c r="C258" t="str">
        <f t="shared" si="23"/>
        <v>FFDDD3C0</v>
      </c>
      <c r="D258" t="s">
        <v>113</v>
      </c>
      <c r="E258">
        <v>5</v>
      </c>
      <c r="H258">
        <v>169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 t="shared" si="44"/>
        <v>15:26:28.000</v>
      </c>
      <c r="T258" t="str">
        <f t="shared" si="44"/>
        <v>15:26:28.000</v>
      </c>
      <c r="U258" t="str">
        <f t="shared" ref="U258:U321" si="45">"A3817C"</f>
        <v>A3817C</v>
      </c>
      <c r="V258">
        <v>0</v>
      </c>
      <c r="W258">
        <v>0</v>
      </c>
      <c r="X258">
        <v>1</v>
      </c>
      <c r="Z258">
        <v>1</v>
      </c>
      <c r="AA258">
        <v>8</v>
      </c>
      <c r="AB258">
        <v>3</v>
      </c>
      <c r="AC258">
        <v>0</v>
      </c>
      <c r="AD258">
        <v>9</v>
      </c>
      <c r="AE258">
        <v>0</v>
      </c>
      <c r="AF258">
        <v>0</v>
      </c>
      <c r="AG258">
        <v>2</v>
      </c>
      <c r="AH258">
        <v>0</v>
      </c>
      <c r="AI258" t="s">
        <v>374</v>
      </c>
      <c r="AJ258">
        <v>35.787084</v>
      </c>
      <c r="AK258" t="s">
        <v>375</v>
      </c>
      <c r="AL258">
        <v>-90.736104999999995</v>
      </c>
      <c r="AM258">
        <v>25</v>
      </c>
      <c r="AN258">
        <v>1900</v>
      </c>
      <c r="AO258" t="s">
        <v>118</v>
      </c>
      <c r="AP258">
        <v>-87</v>
      </c>
      <c r="AQ258">
        <v>-45</v>
      </c>
      <c r="AR258">
        <v>448</v>
      </c>
      <c r="AZ258">
        <v>1200</v>
      </c>
      <c r="BA258">
        <v>1</v>
      </c>
      <c r="BB258" t="str">
        <f t="shared" si="24"/>
        <v xml:space="preserve">N325GC  </v>
      </c>
      <c r="BC258">
        <v>1</v>
      </c>
      <c r="BH258">
        <v>1950</v>
      </c>
      <c r="BI258">
        <v>1</v>
      </c>
      <c r="BJ258">
        <v>1</v>
      </c>
      <c r="BK258">
        <v>0</v>
      </c>
      <c r="BL258">
        <v>0</v>
      </c>
      <c r="BO258">
        <v>0</v>
      </c>
      <c r="BP258">
        <v>0</v>
      </c>
      <c r="BW258" t="str">
        <f>"15:26:28.637"</f>
        <v>15:26:28.637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1</v>
      </c>
      <c r="CP258" t="s">
        <v>119</v>
      </c>
      <c r="CQ258">
        <v>511</v>
      </c>
      <c r="CR258">
        <v>0</v>
      </c>
      <c r="CW258">
        <v>6962853</v>
      </c>
      <c r="CY258">
        <v>0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"01/04/2021 15:26:27.598"</f>
        <v>01/04/2021 15:26:27.598</v>
      </c>
      <c r="C259" t="str">
        <f t="shared" si="23"/>
        <v>FFDDD3C0</v>
      </c>
      <c r="D259" t="s">
        <v>306</v>
      </c>
      <c r="E259">
        <v>15</v>
      </c>
      <c r="H259">
        <v>30</v>
      </c>
      <c r="I259" t="s">
        <v>114</v>
      </c>
      <c r="J259" t="s">
        <v>307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 t="shared" ref="S259:T261" si="46">"15:26:29.000"</f>
        <v>15:26:29.000</v>
      </c>
      <c r="T259" t="str">
        <f t="shared" si="46"/>
        <v>15:26:29.000</v>
      </c>
      <c r="U259" t="str">
        <f t="shared" si="45"/>
        <v>A3817C</v>
      </c>
      <c r="V259">
        <v>0</v>
      </c>
      <c r="W259">
        <v>0</v>
      </c>
      <c r="X259">
        <v>1</v>
      </c>
      <c r="Z259">
        <v>1</v>
      </c>
      <c r="AA259">
        <v>8</v>
      </c>
      <c r="AB259">
        <v>3</v>
      </c>
      <c r="AC259">
        <v>0</v>
      </c>
      <c r="AD259">
        <v>9</v>
      </c>
      <c r="AE259">
        <v>0</v>
      </c>
      <c r="AF259">
        <v>3</v>
      </c>
      <c r="AG259">
        <v>2</v>
      </c>
      <c r="AH259">
        <v>0</v>
      </c>
      <c r="AI259" t="s">
        <v>376</v>
      </c>
      <c r="AJ259">
        <v>35.786890999999997</v>
      </c>
      <c r="AK259" t="s">
        <v>377</v>
      </c>
      <c r="AL259">
        <v>-90.736598999999998</v>
      </c>
      <c r="AM259">
        <v>25</v>
      </c>
      <c r="AN259">
        <v>1900</v>
      </c>
      <c r="AO259" t="s">
        <v>118</v>
      </c>
      <c r="AP259">
        <v>-88</v>
      </c>
      <c r="AQ259">
        <v>-44</v>
      </c>
      <c r="AR259">
        <v>448</v>
      </c>
      <c r="AZ259">
        <v>1200</v>
      </c>
      <c r="BA259">
        <v>1</v>
      </c>
      <c r="BB259" t="str">
        <f t="shared" si="24"/>
        <v xml:space="preserve">N325GC  </v>
      </c>
      <c r="BC259">
        <v>1</v>
      </c>
      <c r="BH259">
        <v>1950</v>
      </c>
      <c r="BI259">
        <v>1</v>
      </c>
      <c r="BJ259">
        <v>1</v>
      </c>
      <c r="BK259">
        <v>0</v>
      </c>
      <c r="BL259">
        <v>0</v>
      </c>
      <c r="BO259">
        <v>0</v>
      </c>
      <c r="BP259">
        <v>0</v>
      </c>
      <c r="BW259" t="str">
        <f>"15:26:29.671"</f>
        <v>15:26:29.671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0</v>
      </c>
      <c r="CP259" t="s">
        <v>119</v>
      </c>
      <c r="CQ259">
        <v>530</v>
      </c>
      <c r="CR259">
        <v>0</v>
      </c>
      <c r="CW259">
        <v>7243375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"01/04/2021 15:26:27.598"</f>
        <v>01/04/2021 15:26:27.598</v>
      </c>
      <c r="C260" t="str">
        <f t="shared" ref="C260:C323" si="47">"FFDDD3C0"</f>
        <v>FFDDD3C0</v>
      </c>
      <c r="D260" t="s">
        <v>178</v>
      </c>
      <c r="E260">
        <v>9</v>
      </c>
      <c r="F260">
        <v>1009</v>
      </c>
      <c r="G260" t="s">
        <v>114</v>
      </c>
      <c r="J260" t="s">
        <v>179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 t="shared" si="46"/>
        <v>15:26:29.000</v>
      </c>
      <c r="T260" t="str">
        <f t="shared" si="46"/>
        <v>15:26:29.000</v>
      </c>
      <c r="U260" t="str">
        <f t="shared" si="45"/>
        <v>A3817C</v>
      </c>
      <c r="V260">
        <v>0</v>
      </c>
      <c r="W260">
        <v>0</v>
      </c>
      <c r="X260">
        <v>1</v>
      </c>
      <c r="Z260">
        <v>1</v>
      </c>
      <c r="AA260">
        <v>8</v>
      </c>
      <c r="AB260">
        <v>3</v>
      </c>
      <c r="AC260">
        <v>0</v>
      </c>
      <c r="AD260">
        <v>9</v>
      </c>
      <c r="AE260">
        <v>0</v>
      </c>
      <c r="AF260">
        <v>3</v>
      </c>
      <c r="AG260">
        <v>2</v>
      </c>
      <c r="AH260">
        <v>0</v>
      </c>
      <c r="AI260" t="s">
        <v>376</v>
      </c>
      <c r="AJ260">
        <v>35.786890999999997</v>
      </c>
      <c r="AK260" t="s">
        <v>377</v>
      </c>
      <c r="AL260">
        <v>-90.736598999999998</v>
      </c>
      <c r="AM260">
        <v>25</v>
      </c>
      <c r="AN260">
        <v>1900</v>
      </c>
      <c r="AO260" t="s">
        <v>118</v>
      </c>
      <c r="AP260">
        <v>-88</v>
      </c>
      <c r="AQ260">
        <v>-44</v>
      </c>
      <c r="AR260">
        <v>448</v>
      </c>
      <c r="AZ260">
        <v>1200</v>
      </c>
      <c r="BA260">
        <v>1</v>
      </c>
      <c r="BB260" t="str">
        <f t="shared" ref="BB260:BB323" si="48">"N325GC  "</f>
        <v xml:space="preserve">N325GC  </v>
      </c>
      <c r="BC260">
        <v>1</v>
      </c>
      <c r="BH260">
        <v>1950</v>
      </c>
      <c r="BI260">
        <v>1</v>
      </c>
      <c r="BJ260">
        <v>1</v>
      </c>
      <c r="BK260">
        <v>0</v>
      </c>
      <c r="BL260">
        <v>0</v>
      </c>
      <c r="BO260">
        <v>0</v>
      </c>
      <c r="BP260">
        <v>0</v>
      </c>
      <c r="BW260" t="str">
        <f>"15:26:29.671"</f>
        <v>15:26:29.671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0</v>
      </c>
      <c r="CP260" t="s">
        <v>119</v>
      </c>
      <c r="CQ260">
        <v>530</v>
      </c>
      <c r="CR260">
        <v>0</v>
      </c>
      <c r="CW260">
        <v>7243375</v>
      </c>
      <c r="CY260">
        <v>0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"01/04/2021 15:26:27.598"</f>
        <v>01/04/2021 15:26:27.598</v>
      </c>
      <c r="C261" t="str">
        <f t="shared" si="47"/>
        <v>FFDDD3C0</v>
      </c>
      <c r="D261" t="s">
        <v>113</v>
      </c>
      <c r="E261">
        <v>5</v>
      </c>
      <c r="H261">
        <v>169</v>
      </c>
      <c r="I261" t="s">
        <v>114</v>
      </c>
      <c r="J261" t="s">
        <v>115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 t="shared" si="46"/>
        <v>15:26:29.000</v>
      </c>
      <c r="T261" t="str">
        <f t="shared" si="46"/>
        <v>15:26:29.000</v>
      </c>
      <c r="U261" t="str">
        <f t="shared" si="45"/>
        <v>A3817C</v>
      </c>
      <c r="V261">
        <v>0</v>
      </c>
      <c r="W261">
        <v>0</v>
      </c>
      <c r="X261">
        <v>1</v>
      </c>
      <c r="Z261">
        <v>1</v>
      </c>
      <c r="AA261">
        <v>8</v>
      </c>
      <c r="AB261">
        <v>3</v>
      </c>
      <c r="AC261">
        <v>0</v>
      </c>
      <c r="AD261">
        <v>9</v>
      </c>
      <c r="AE261">
        <v>0</v>
      </c>
      <c r="AF261">
        <v>3</v>
      </c>
      <c r="AG261">
        <v>2</v>
      </c>
      <c r="AH261">
        <v>0</v>
      </c>
      <c r="AI261" t="s">
        <v>376</v>
      </c>
      <c r="AJ261">
        <v>35.786890999999997</v>
      </c>
      <c r="AK261" t="s">
        <v>377</v>
      </c>
      <c r="AL261">
        <v>-90.736598999999998</v>
      </c>
      <c r="AM261">
        <v>25</v>
      </c>
      <c r="AN261">
        <v>1900</v>
      </c>
      <c r="AO261" t="s">
        <v>118</v>
      </c>
      <c r="AP261">
        <v>-88</v>
      </c>
      <c r="AQ261">
        <v>-44</v>
      </c>
      <c r="AR261">
        <v>448</v>
      </c>
      <c r="AZ261">
        <v>1200</v>
      </c>
      <c r="BA261">
        <v>1</v>
      </c>
      <c r="BB261" t="str">
        <f t="shared" si="48"/>
        <v xml:space="preserve">N325GC  </v>
      </c>
      <c r="BC261">
        <v>1</v>
      </c>
      <c r="BH261">
        <v>1950</v>
      </c>
      <c r="BI261">
        <v>1</v>
      </c>
      <c r="BJ261">
        <v>1</v>
      </c>
      <c r="BK261">
        <v>0</v>
      </c>
      <c r="BL261">
        <v>0</v>
      </c>
      <c r="BO261">
        <v>0</v>
      </c>
      <c r="BP261">
        <v>0</v>
      </c>
      <c r="BW261" t="str">
        <f>"15:26:29.671"</f>
        <v>15:26:29.671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0</v>
      </c>
      <c r="CP261" t="s">
        <v>119</v>
      </c>
      <c r="CQ261">
        <v>530</v>
      </c>
      <c r="CR261">
        <v>0</v>
      </c>
      <c r="CW261">
        <v>7243375</v>
      </c>
      <c r="CY261">
        <v>0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"01/04/2021 15:26:28.179"</f>
        <v>01/04/2021 15:26:28.179</v>
      </c>
      <c r="C262" t="str">
        <f t="shared" si="47"/>
        <v>FFDDD3C0</v>
      </c>
      <c r="D262" t="s">
        <v>113</v>
      </c>
      <c r="E262">
        <v>5</v>
      </c>
      <c r="H262">
        <v>169</v>
      </c>
      <c r="I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>"15:26:30.000"</f>
        <v>15:26:30.000</v>
      </c>
      <c r="T262" t="str">
        <f>"15:26:30.000"</f>
        <v>15:26:30.000</v>
      </c>
      <c r="U262" t="str">
        <f t="shared" si="45"/>
        <v>A3817C</v>
      </c>
      <c r="V262">
        <v>0</v>
      </c>
      <c r="W262">
        <v>0</v>
      </c>
      <c r="X262">
        <v>1</v>
      </c>
      <c r="Z262">
        <v>1</v>
      </c>
      <c r="AA262">
        <v>8</v>
      </c>
      <c r="AB262">
        <v>3</v>
      </c>
      <c r="AC262">
        <v>0</v>
      </c>
      <c r="AD262">
        <v>9</v>
      </c>
      <c r="AE262">
        <v>0</v>
      </c>
      <c r="AF262">
        <v>3</v>
      </c>
      <c r="AG262">
        <v>2</v>
      </c>
      <c r="AH262">
        <v>0</v>
      </c>
      <c r="AI262" t="s">
        <v>378</v>
      </c>
      <c r="AJ262">
        <v>35.786676</v>
      </c>
      <c r="AK262" t="s">
        <v>379</v>
      </c>
      <c r="AL262">
        <v>-90.737114000000005</v>
      </c>
      <c r="AM262">
        <v>25</v>
      </c>
      <c r="AN262">
        <v>1900</v>
      </c>
      <c r="AO262" t="s">
        <v>118</v>
      </c>
      <c r="AP262">
        <v>-89</v>
      </c>
      <c r="AQ262">
        <v>-44</v>
      </c>
      <c r="AR262">
        <v>384</v>
      </c>
      <c r="AZ262">
        <v>1200</v>
      </c>
      <c r="BA262">
        <v>1</v>
      </c>
      <c r="BB262" t="str">
        <f t="shared" si="48"/>
        <v xml:space="preserve">N325GC  </v>
      </c>
      <c r="BC262">
        <v>1</v>
      </c>
      <c r="BH262">
        <v>1975</v>
      </c>
      <c r="BI262">
        <v>1</v>
      </c>
      <c r="BJ262">
        <v>1</v>
      </c>
      <c r="BK262">
        <v>0</v>
      </c>
      <c r="BL262">
        <v>0</v>
      </c>
      <c r="BO262">
        <v>0</v>
      </c>
      <c r="BP262">
        <v>0</v>
      </c>
      <c r="BW262" t="str">
        <f>"15:26:30.248"</f>
        <v>15:26:30.248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0</v>
      </c>
      <c r="CP262" t="s">
        <v>119</v>
      </c>
      <c r="CQ262">
        <v>511</v>
      </c>
      <c r="CR262">
        <v>0</v>
      </c>
      <c r="CW262">
        <v>6963154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"01/04/2021 15:26:28.179"</f>
        <v>01/04/2021 15:26:28.179</v>
      </c>
      <c r="C263" t="str">
        <f t="shared" si="47"/>
        <v>FFDDD3C0</v>
      </c>
      <c r="D263" t="s">
        <v>178</v>
      </c>
      <c r="E263">
        <v>9</v>
      </c>
      <c r="F263">
        <v>1009</v>
      </c>
      <c r="G263" t="s">
        <v>114</v>
      </c>
      <c r="J263" t="s">
        <v>179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>"15:26:30.000"</f>
        <v>15:26:30.000</v>
      </c>
      <c r="T263" t="str">
        <f>"15:26:30.000"</f>
        <v>15:26:30.000</v>
      </c>
      <c r="U263" t="str">
        <f t="shared" si="45"/>
        <v>A3817C</v>
      </c>
      <c r="V263">
        <v>0</v>
      </c>
      <c r="W263">
        <v>0</v>
      </c>
      <c r="X263">
        <v>1</v>
      </c>
      <c r="Z263">
        <v>1</v>
      </c>
      <c r="AA263">
        <v>8</v>
      </c>
      <c r="AB263">
        <v>3</v>
      </c>
      <c r="AC263">
        <v>0</v>
      </c>
      <c r="AD263">
        <v>9</v>
      </c>
      <c r="AE263">
        <v>0</v>
      </c>
      <c r="AF263">
        <v>3</v>
      </c>
      <c r="AG263">
        <v>2</v>
      </c>
      <c r="AH263">
        <v>0</v>
      </c>
      <c r="AI263" t="s">
        <v>378</v>
      </c>
      <c r="AJ263">
        <v>35.786676</v>
      </c>
      <c r="AK263" t="s">
        <v>379</v>
      </c>
      <c r="AL263">
        <v>-90.737114000000005</v>
      </c>
      <c r="AM263">
        <v>25</v>
      </c>
      <c r="AN263">
        <v>1900</v>
      </c>
      <c r="AO263" t="s">
        <v>118</v>
      </c>
      <c r="AP263">
        <v>-89</v>
      </c>
      <c r="AQ263">
        <v>-44</v>
      </c>
      <c r="AR263">
        <v>384</v>
      </c>
      <c r="AZ263">
        <v>1200</v>
      </c>
      <c r="BA263">
        <v>1</v>
      </c>
      <c r="BB263" t="str">
        <f t="shared" si="48"/>
        <v xml:space="preserve">N325GC  </v>
      </c>
      <c r="BC263">
        <v>1</v>
      </c>
      <c r="BH263">
        <v>1975</v>
      </c>
      <c r="BI263">
        <v>1</v>
      </c>
      <c r="BJ263">
        <v>1</v>
      </c>
      <c r="BK263">
        <v>0</v>
      </c>
      <c r="BL263">
        <v>0</v>
      </c>
      <c r="BO263">
        <v>0</v>
      </c>
      <c r="BP263">
        <v>0</v>
      </c>
      <c r="BW263" t="str">
        <f>"15:26:30.248"</f>
        <v>15:26:30.248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0</v>
      </c>
      <c r="CP263" t="s">
        <v>119</v>
      </c>
      <c r="CQ263">
        <v>511</v>
      </c>
      <c r="CR263">
        <v>0</v>
      </c>
      <c r="CW263">
        <v>6963154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"01/04/2021 15:26:29.204"</f>
        <v>01/04/2021 15:26:29.204</v>
      </c>
      <c r="C264" t="str">
        <f t="shared" si="47"/>
        <v>FFDDD3C0</v>
      </c>
      <c r="D264" t="s">
        <v>306</v>
      </c>
      <c r="E264">
        <v>15</v>
      </c>
      <c r="H264">
        <v>30</v>
      </c>
      <c r="I264" t="s">
        <v>114</v>
      </c>
      <c r="J264" t="s">
        <v>307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 t="shared" ref="S264:T266" si="49">"15:26:31.000"</f>
        <v>15:26:31.000</v>
      </c>
      <c r="T264" t="str">
        <f t="shared" si="49"/>
        <v>15:26:31.000</v>
      </c>
      <c r="U264" t="str">
        <f t="shared" si="45"/>
        <v>A3817C</v>
      </c>
      <c r="V264">
        <v>0</v>
      </c>
      <c r="W264">
        <v>0</v>
      </c>
      <c r="X264">
        <v>1</v>
      </c>
      <c r="Z264">
        <v>1</v>
      </c>
      <c r="AA264">
        <v>8</v>
      </c>
      <c r="AB264">
        <v>3</v>
      </c>
      <c r="AC264">
        <v>0</v>
      </c>
      <c r="AD264">
        <v>9</v>
      </c>
      <c r="AE264">
        <v>0</v>
      </c>
      <c r="AF264">
        <v>3</v>
      </c>
      <c r="AG264">
        <v>2</v>
      </c>
      <c r="AH264">
        <v>0</v>
      </c>
      <c r="AI264" t="s">
        <v>380</v>
      </c>
      <c r="AJ264">
        <v>35.786482999999997</v>
      </c>
      <c r="AK264" t="s">
        <v>381</v>
      </c>
      <c r="AL264">
        <v>-90.737628999999998</v>
      </c>
      <c r="AM264">
        <v>25</v>
      </c>
      <c r="AN264">
        <v>1900</v>
      </c>
      <c r="AO264" t="s">
        <v>118</v>
      </c>
      <c r="AP264">
        <v>-89</v>
      </c>
      <c r="AQ264">
        <v>-44</v>
      </c>
      <c r="AR264">
        <v>256</v>
      </c>
      <c r="AZ264">
        <v>1200</v>
      </c>
      <c r="BA264">
        <v>1</v>
      </c>
      <c r="BB264" t="str">
        <f t="shared" si="48"/>
        <v xml:space="preserve">N325GC  </v>
      </c>
      <c r="BC264">
        <v>1</v>
      </c>
      <c r="BH264">
        <v>1950</v>
      </c>
      <c r="BI264">
        <v>1</v>
      </c>
      <c r="BJ264">
        <v>1</v>
      </c>
      <c r="BK264">
        <v>0</v>
      </c>
      <c r="BL264">
        <v>0</v>
      </c>
      <c r="BO264">
        <v>0</v>
      </c>
      <c r="BP264">
        <v>0</v>
      </c>
      <c r="BW264" t="str">
        <f>"15:26:31.270"</f>
        <v>15:26:31.270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0</v>
      </c>
      <c r="CP264" t="s">
        <v>119</v>
      </c>
      <c r="CQ264">
        <v>530</v>
      </c>
      <c r="CR264">
        <v>0</v>
      </c>
      <c r="CW264">
        <v>7243682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"01/04/2021 15:26:29.204"</f>
        <v>01/04/2021 15:26:29.204</v>
      </c>
      <c r="C265" t="str">
        <f t="shared" si="47"/>
        <v>FFDDD3C0</v>
      </c>
      <c r="D265" t="s">
        <v>178</v>
      </c>
      <c r="E265">
        <v>9</v>
      </c>
      <c r="F265">
        <v>1009</v>
      </c>
      <c r="G265" t="s">
        <v>114</v>
      </c>
      <c r="J265" t="s">
        <v>179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 t="shared" si="49"/>
        <v>15:26:31.000</v>
      </c>
      <c r="T265" t="str">
        <f t="shared" si="49"/>
        <v>15:26:31.000</v>
      </c>
      <c r="U265" t="str">
        <f t="shared" si="45"/>
        <v>A3817C</v>
      </c>
      <c r="V265">
        <v>0</v>
      </c>
      <c r="W265">
        <v>0</v>
      </c>
      <c r="X265">
        <v>1</v>
      </c>
      <c r="Z265">
        <v>1</v>
      </c>
      <c r="AA265">
        <v>8</v>
      </c>
      <c r="AB265">
        <v>3</v>
      </c>
      <c r="AC265">
        <v>0</v>
      </c>
      <c r="AD265">
        <v>9</v>
      </c>
      <c r="AE265">
        <v>0</v>
      </c>
      <c r="AF265">
        <v>3</v>
      </c>
      <c r="AG265">
        <v>2</v>
      </c>
      <c r="AH265">
        <v>0</v>
      </c>
      <c r="AI265" t="s">
        <v>380</v>
      </c>
      <c r="AJ265">
        <v>35.786482999999997</v>
      </c>
      <c r="AK265" t="s">
        <v>381</v>
      </c>
      <c r="AL265">
        <v>-90.737628999999998</v>
      </c>
      <c r="AM265">
        <v>25</v>
      </c>
      <c r="AN265">
        <v>1900</v>
      </c>
      <c r="AO265" t="s">
        <v>118</v>
      </c>
      <c r="AP265">
        <v>-89</v>
      </c>
      <c r="AQ265">
        <v>-44</v>
      </c>
      <c r="AR265">
        <v>256</v>
      </c>
      <c r="AZ265">
        <v>1200</v>
      </c>
      <c r="BA265">
        <v>1</v>
      </c>
      <c r="BB265" t="str">
        <f t="shared" si="48"/>
        <v xml:space="preserve">N325GC  </v>
      </c>
      <c r="BC265">
        <v>1</v>
      </c>
      <c r="BH265">
        <v>1975</v>
      </c>
      <c r="BI265">
        <v>1</v>
      </c>
      <c r="BJ265">
        <v>1</v>
      </c>
      <c r="BK265">
        <v>0</v>
      </c>
      <c r="BL265">
        <v>0</v>
      </c>
      <c r="BO265">
        <v>0</v>
      </c>
      <c r="BP265">
        <v>0</v>
      </c>
      <c r="BW265" t="str">
        <f>"15:26:31.270"</f>
        <v>15:26:31.270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0</v>
      </c>
      <c r="CP265" t="s">
        <v>119</v>
      </c>
      <c r="CQ265">
        <v>511</v>
      </c>
      <c r="CR265">
        <v>0</v>
      </c>
      <c r="CW265">
        <v>6963346</v>
      </c>
      <c r="CY265">
        <v>0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"01/04/2021 15:26:29.204"</f>
        <v>01/04/2021 15:26:29.204</v>
      </c>
      <c r="C266" t="str">
        <f t="shared" si="47"/>
        <v>FFDDD3C0</v>
      </c>
      <c r="D266" t="s">
        <v>113</v>
      </c>
      <c r="E266">
        <v>5</v>
      </c>
      <c r="H266">
        <v>169</v>
      </c>
      <c r="I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 t="shared" si="49"/>
        <v>15:26:31.000</v>
      </c>
      <c r="T266" t="str">
        <f t="shared" si="49"/>
        <v>15:26:31.000</v>
      </c>
      <c r="U266" t="str">
        <f t="shared" si="45"/>
        <v>A3817C</v>
      </c>
      <c r="V266">
        <v>0</v>
      </c>
      <c r="W266">
        <v>0</v>
      </c>
      <c r="X266">
        <v>1</v>
      </c>
      <c r="Z266">
        <v>1</v>
      </c>
      <c r="AA266">
        <v>8</v>
      </c>
      <c r="AB266">
        <v>3</v>
      </c>
      <c r="AC266">
        <v>0</v>
      </c>
      <c r="AD266">
        <v>9</v>
      </c>
      <c r="AE266">
        <v>0</v>
      </c>
      <c r="AF266">
        <v>3</v>
      </c>
      <c r="AG266">
        <v>2</v>
      </c>
      <c r="AH266">
        <v>0</v>
      </c>
      <c r="AI266" t="s">
        <v>380</v>
      </c>
      <c r="AJ266">
        <v>35.786482999999997</v>
      </c>
      <c r="AK266" t="s">
        <v>381</v>
      </c>
      <c r="AL266">
        <v>-90.737628999999998</v>
      </c>
      <c r="AM266">
        <v>25</v>
      </c>
      <c r="AN266">
        <v>1900</v>
      </c>
      <c r="AO266" t="s">
        <v>118</v>
      </c>
      <c r="AP266">
        <v>-89</v>
      </c>
      <c r="AQ266">
        <v>-44</v>
      </c>
      <c r="AR266">
        <v>256</v>
      </c>
      <c r="AZ266">
        <v>1200</v>
      </c>
      <c r="BA266">
        <v>1</v>
      </c>
      <c r="BB266" t="str">
        <f t="shared" si="48"/>
        <v xml:space="preserve">N325GC  </v>
      </c>
      <c r="BC266">
        <v>1</v>
      </c>
      <c r="BH266">
        <v>1975</v>
      </c>
      <c r="BI266">
        <v>1</v>
      </c>
      <c r="BJ266">
        <v>1</v>
      </c>
      <c r="BK266">
        <v>0</v>
      </c>
      <c r="BL266">
        <v>0</v>
      </c>
      <c r="BO266">
        <v>0</v>
      </c>
      <c r="BP266">
        <v>0</v>
      </c>
      <c r="BW266" t="str">
        <f>"15:26:31.270"</f>
        <v>15:26:31.270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0</v>
      </c>
      <c r="CP266" t="s">
        <v>119</v>
      </c>
      <c r="CQ266">
        <v>511</v>
      </c>
      <c r="CR266">
        <v>0</v>
      </c>
      <c r="CW266">
        <v>6963346</v>
      </c>
      <c r="CY266">
        <v>0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"01/04/2021 15:26:30.546"</f>
        <v>01/04/2021 15:26:30.546</v>
      </c>
      <c r="C267" t="str">
        <f t="shared" si="47"/>
        <v>FFDDD3C0</v>
      </c>
      <c r="D267" t="s">
        <v>113</v>
      </c>
      <c r="E267">
        <v>5</v>
      </c>
      <c r="H267">
        <v>169</v>
      </c>
      <c r="I267" t="s">
        <v>114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 t="shared" ref="S267:T269" si="50">"15:26:32.000"</f>
        <v>15:26:32.000</v>
      </c>
      <c r="T267" t="str">
        <f t="shared" si="50"/>
        <v>15:26:32.000</v>
      </c>
      <c r="U267" t="str">
        <f t="shared" si="45"/>
        <v>A3817C</v>
      </c>
      <c r="V267">
        <v>0</v>
      </c>
      <c r="W267">
        <v>0</v>
      </c>
      <c r="X267">
        <v>1</v>
      </c>
      <c r="Z267">
        <v>1</v>
      </c>
      <c r="AA267">
        <v>8</v>
      </c>
      <c r="AB267">
        <v>3</v>
      </c>
      <c r="AC267">
        <v>0</v>
      </c>
      <c r="AD267">
        <v>9</v>
      </c>
      <c r="AE267">
        <v>0</v>
      </c>
      <c r="AF267">
        <v>3</v>
      </c>
      <c r="AG267">
        <v>2</v>
      </c>
      <c r="AH267">
        <v>0</v>
      </c>
      <c r="AI267" t="s">
        <v>382</v>
      </c>
      <c r="AJ267">
        <v>35.786268999999997</v>
      </c>
      <c r="AK267" t="s">
        <v>383</v>
      </c>
      <c r="AL267">
        <v>-90.738144000000005</v>
      </c>
      <c r="AM267">
        <v>25</v>
      </c>
      <c r="AN267">
        <v>1900</v>
      </c>
      <c r="AO267" t="s">
        <v>118</v>
      </c>
      <c r="AP267">
        <v>-89</v>
      </c>
      <c r="AQ267">
        <v>-44</v>
      </c>
      <c r="AR267">
        <v>192</v>
      </c>
      <c r="AZ267">
        <v>1200</v>
      </c>
      <c r="BA267">
        <v>1</v>
      </c>
      <c r="BB267" t="str">
        <f t="shared" si="48"/>
        <v xml:space="preserve">N325GC  </v>
      </c>
      <c r="BC267">
        <v>1</v>
      </c>
      <c r="BH267">
        <v>1950</v>
      </c>
      <c r="BI267">
        <v>1</v>
      </c>
      <c r="BJ267">
        <v>1</v>
      </c>
      <c r="BK267">
        <v>0</v>
      </c>
      <c r="BL267">
        <v>0</v>
      </c>
      <c r="BO267">
        <v>0</v>
      </c>
      <c r="BP267">
        <v>0</v>
      </c>
      <c r="BW267" t="str">
        <f>"15:26:32.642"</f>
        <v>15:26:32.642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1</v>
      </c>
      <c r="CP267" t="s">
        <v>119</v>
      </c>
      <c r="CQ267">
        <v>511</v>
      </c>
      <c r="CR267">
        <v>0</v>
      </c>
      <c r="CW267">
        <v>6963596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"01/04/2021 15:26:30.546"</f>
        <v>01/04/2021 15:26:30.546</v>
      </c>
      <c r="C268" t="str">
        <f t="shared" si="47"/>
        <v>FFDDD3C0</v>
      </c>
      <c r="D268" t="s">
        <v>306</v>
      </c>
      <c r="E268">
        <v>15</v>
      </c>
      <c r="H268">
        <v>30</v>
      </c>
      <c r="I268" t="s">
        <v>114</v>
      </c>
      <c r="J268" t="s">
        <v>307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 t="shared" si="50"/>
        <v>15:26:32.000</v>
      </c>
      <c r="T268" t="str">
        <f t="shared" si="50"/>
        <v>15:26:32.000</v>
      </c>
      <c r="U268" t="str">
        <f t="shared" si="45"/>
        <v>A3817C</v>
      </c>
      <c r="V268">
        <v>0</v>
      </c>
      <c r="W268">
        <v>0</v>
      </c>
      <c r="X268">
        <v>1</v>
      </c>
      <c r="Z268">
        <v>1</v>
      </c>
      <c r="AA268">
        <v>8</v>
      </c>
      <c r="AB268">
        <v>3</v>
      </c>
      <c r="AC268">
        <v>0</v>
      </c>
      <c r="AD268">
        <v>9</v>
      </c>
      <c r="AE268">
        <v>0</v>
      </c>
      <c r="AF268">
        <v>3</v>
      </c>
      <c r="AG268">
        <v>2</v>
      </c>
      <c r="AH268">
        <v>0</v>
      </c>
      <c r="AI268" t="s">
        <v>382</v>
      </c>
      <c r="AJ268">
        <v>35.786268999999997</v>
      </c>
      <c r="AK268" t="s">
        <v>383</v>
      </c>
      <c r="AL268">
        <v>-90.738144000000005</v>
      </c>
      <c r="AM268">
        <v>25</v>
      </c>
      <c r="AN268">
        <v>1900</v>
      </c>
      <c r="AO268" t="s">
        <v>118</v>
      </c>
      <c r="AP268">
        <v>-89</v>
      </c>
      <c r="AQ268">
        <v>-44</v>
      </c>
      <c r="AR268">
        <v>192</v>
      </c>
      <c r="AZ268">
        <v>1200</v>
      </c>
      <c r="BA268">
        <v>1</v>
      </c>
      <c r="BB268" t="str">
        <f t="shared" si="48"/>
        <v xml:space="preserve">N325GC  </v>
      </c>
      <c r="BC268">
        <v>1</v>
      </c>
      <c r="BH268">
        <v>1950</v>
      </c>
      <c r="BI268">
        <v>1</v>
      </c>
      <c r="BJ268">
        <v>1</v>
      </c>
      <c r="BK268">
        <v>0</v>
      </c>
      <c r="BL268">
        <v>0</v>
      </c>
      <c r="BO268">
        <v>0</v>
      </c>
      <c r="BP268">
        <v>0</v>
      </c>
      <c r="BW268" t="str">
        <f>"15:26:32.642"</f>
        <v>15:26:32.642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0</v>
      </c>
      <c r="CP268" t="s">
        <v>119</v>
      </c>
      <c r="CQ268">
        <v>530</v>
      </c>
      <c r="CR268">
        <v>0</v>
      </c>
      <c r="CW268">
        <v>7243956</v>
      </c>
      <c r="CY268">
        <v>0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"01/04/2021 15:26:30.546"</f>
        <v>01/04/2021 15:26:30.546</v>
      </c>
      <c r="C269" t="str">
        <f t="shared" si="47"/>
        <v>FFDDD3C0</v>
      </c>
      <c r="D269" t="s">
        <v>178</v>
      </c>
      <c r="E269">
        <v>9</v>
      </c>
      <c r="F269">
        <v>1009</v>
      </c>
      <c r="G269" t="s">
        <v>114</v>
      </c>
      <c r="J269" t="s">
        <v>179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 t="shared" si="50"/>
        <v>15:26:32.000</v>
      </c>
      <c r="T269" t="str">
        <f t="shared" si="50"/>
        <v>15:26:32.000</v>
      </c>
      <c r="U269" t="str">
        <f t="shared" si="45"/>
        <v>A3817C</v>
      </c>
      <c r="V269">
        <v>0</v>
      </c>
      <c r="W269">
        <v>0</v>
      </c>
      <c r="X269">
        <v>1</v>
      </c>
      <c r="Z269">
        <v>1</v>
      </c>
      <c r="AA269">
        <v>8</v>
      </c>
      <c r="AB269">
        <v>3</v>
      </c>
      <c r="AC269">
        <v>0</v>
      </c>
      <c r="AD269">
        <v>9</v>
      </c>
      <c r="AE269">
        <v>0</v>
      </c>
      <c r="AF269">
        <v>3</v>
      </c>
      <c r="AG269">
        <v>2</v>
      </c>
      <c r="AH269">
        <v>0</v>
      </c>
      <c r="AI269" t="s">
        <v>382</v>
      </c>
      <c r="AJ269">
        <v>35.786268999999997</v>
      </c>
      <c r="AK269" t="s">
        <v>383</v>
      </c>
      <c r="AL269">
        <v>-90.738144000000005</v>
      </c>
      <c r="AM269">
        <v>25</v>
      </c>
      <c r="AN269">
        <v>1900</v>
      </c>
      <c r="AO269" t="s">
        <v>118</v>
      </c>
      <c r="AP269">
        <v>-89</v>
      </c>
      <c r="AQ269">
        <v>-44</v>
      </c>
      <c r="AR269">
        <v>192</v>
      </c>
      <c r="AZ269">
        <v>1200</v>
      </c>
      <c r="BA269">
        <v>1</v>
      </c>
      <c r="BB269" t="str">
        <f t="shared" si="48"/>
        <v xml:space="preserve">N325GC  </v>
      </c>
      <c r="BC269">
        <v>1</v>
      </c>
      <c r="BH269">
        <v>1950</v>
      </c>
      <c r="BI269">
        <v>1</v>
      </c>
      <c r="BJ269">
        <v>1</v>
      </c>
      <c r="BK269">
        <v>0</v>
      </c>
      <c r="BL269">
        <v>0</v>
      </c>
      <c r="BO269">
        <v>0</v>
      </c>
      <c r="BP269">
        <v>0</v>
      </c>
      <c r="BW269" t="str">
        <f>"15:26:32.642"</f>
        <v>15:26:32.642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1</v>
      </c>
      <c r="CP269" t="s">
        <v>119</v>
      </c>
      <c r="CQ269">
        <v>511</v>
      </c>
      <c r="CR269">
        <v>0</v>
      </c>
      <c r="CW269">
        <v>6963596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"01/04/2021 15:26:31.782"</f>
        <v>01/04/2021 15:26:31.782</v>
      </c>
      <c r="C270" t="str">
        <f t="shared" si="47"/>
        <v>FFDDD3C0</v>
      </c>
      <c r="D270" t="s">
        <v>178</v>
      </c>
      <c r="E270">
        <v>9</v>
      </c>
      <c r="F270">
        <v>1009</v>
      </c>
      <c r="G270" t="s">
        <v>114</v>
      </c>
      <c r="J270" t="s">
        <v>179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 t="shared" ref="S270:T272" si="51">"15:26:33.000"</f>
        <v>15:26:33.000</v>
      </c>
      <c r="T270" t="str">
        <f t="shared" si="51"/>
        <v>15:26:33.000</v>
      </c>
      <c r="U270" t="str">
        <f t="shared" si="45"/>
        <v>A3817C</v>
      </c>
      <c r="V270">
        <v>0</v>
      </c>
      <c r="W270">
        <v>0</v>
      </c>
      <c r="X270">
        <v>1</v>
      </c>
      <c r="Z270">
        <v>1</v>
      </c>
      <c r="AA270">
        <v>8</v>
      </c>
      <c r="AB270">
        <v>3</v>
      </c>
      <c r="AC270">
        <v>0</v>
      </c>
      <c r="AD270">
        <v>9</v>
      </c>
      <c r="AE270">
        <v>0</v>
      </c>
      <c r="AF270">
        <v>3</v>
      </c>
      <c r="AG270">
        <v>2</v>
      </c>
      <c r="AH270">
        <v>0</v>
      </c>
      <c r="AI270" t="s">
        <v>384</v>
      </c>
      <c r="AJ270">
        <v>35.786054</v>
      </c>
      <c r="AK270" t="s">
        <v>385</v>
      </c>
      <c r="AL270">
        <v>-90.738658999999998</v>
      </c>
      <c r="AM270">
        <v>25</v>
      </c>
      <c r="AN270">
        <v>1900</v>
      </c>
      <c r="AO270" t="s">
        <v>118</v>
      </c>
      <c r="AP270">
        <v>-89</v>
      </c>
      <c r="AQ270">
        <v>-43</v>
      </c>
      <c r="AR270">
        <v>256</v>
      </c>
      <c r="AZ270">
        <v>1200</v>
      </c>
      <c r="BA270">
        <v>1</v>
      </c>
      <c r="BB270" t="str">
        <f t="shared" si="48"/>
        <v xml:space="preserve">N325GC  </v>
      </c>
      <c r="BC270">
        <v>1</v>
      </c>
      <c r="BH270">
        <v>1950</v>
      </c>
      <c r="BI270">
        <v>1</v>
      </c>
      <c r="BJ270">
        <v>1</v>
      </c>
      <c r="BK270">
        <v>0</v>
      </c>
      <c r="BL270">
        <v>0</v>
      </c>
      <c r="BO270">
        <v>0</v>
      </c>
      <c r="BP270">
        <v>0</v>
      </c>
      <c r="BW270" t="str">
        <f>"15:26:33.852"</f>
        <v>15:26:33.852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1</v>
      </c>
      <c r="CP270" t="s">
        <v>119</v>
      </c>
      <c r="CQ270">
        <v>511</v>
      </c>
      <c r="CR270">
        <v>0</v>
      </c>
      <c r="CW270">
        <v>6963802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"01/04/2021 15:26:31.782"</f>
        <v>01/04/2021 15:26:31.782</v>
      </c>
      <c r="C271" t="str">
        <f t="shared" si="47"/>
        <v>FFDDD3C0</v>
      </c>
      <c r="D271" t="s">
        <v>306</v>
      </c>
      <c r="E271">
        <v>15</v>
      </c>
      <c r="H271">
        <v>30</v>
      </c>
      <c r="I271" t="s">
        <v>114</v>
      </c>
      <c r="J271" t="s">
        <v>307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 t="shared" si="51"/>
        <v>15:26:33.000</v>
      </c>
      <c r="T271" t="str">
        <f t="shared" si="51"/>
        <v>15:26:33.000</v>
      </c>
      <c r="U271" t="str">
        <f t="shared" si="45"/>
        <v>A3817C</v>
      </c>
      <c r="V271">
        <v>0</v>
      </c>
      <c r="W271">
        <v>0</v>
      </c>
      <c r="X271">
        <v>1</v>
      </c>
      <c r="Z271">
        <v>1</v>
      </c>
      <c r="AA271">
        <v>8</v>
      </c>
      <c r="AB271">
        <v>3</v>
      </c>
      <c r="AC271">
        <v>0</v>
      </c>
      <c r="AD271">
        <v>9</v>
      </c>
      <c r="AE271">
        <v>0</v>
      </c>
      <c r="AF271">
        <v>3</v>
      </c>
      <c r="AG271">
        <v>2</v>
      </c>
      <c r="AH271">
        <v>0</v>
      </c>
      <c r="AI271" t="s">
        <v>384</v>
      </c>
      <c r="AJ271">
        <v>35.786054</v>
      </c>
      <c r="AK271" t="s">
        <v>385</v>
      </c>
      <c r="AL271">
        <v>-90.738658999999998</v>
      </c>
      <c r="AM271">
        <v>25</v>
      </c>
      <c r="AN271">
        <v>1900</v>
      </c>
      <c r="AO271" t="s">
        <v>118</v>
      </c>
      <c r="AP271">
        <v>-89</v>
      </c>
      <c r="AQ271">
        <v>-43</v>
      </c>
      <c r="AR271">
        <v>256</v>
      </c>
      <c r="AZ271">
        <v>1200</v>
      </c>
      <c r="BA271">
        <v>1</v>
      </c>
      <c r="BB271" t="str">
        <f t="shared" si="48"/>
        <v xml:space="preserve">N325GC  </v>
      </c>
      <c r="BC271">
        <v>1</v>
      </c>
      <c r="BH271">
        <v>1950</v>
      </c>
      <c r="BI271">
        <v>1</v>
      </c>
      <c r="BJ271">
        <v>1</v>
      </c>
      <c r="BK271">
        <v>0</v>
      </c>
      <c r="BL271">
        <v>0</v>
      </c>
      <c r="BO271">
        <v>0</v>
      </c>
      <c r="BP271">
        <v>0</v>
      </c>
      <c r="BW271" t="str">
        <f>"15:26:33.852"</f>
        <v>15:26:33.852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0</v>
      </c>
      <c r="CP271" t="s">
        <v>119</v>
      </c>
      <c r="CQ271">
        <v>530</v>
      </c>
      <c r="CR271">
        <v>0</v>
      </c>
      <c r="CW271">
        <v>7244200</v>
      </c>
      <c r="CY271">
        <v>0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"01/04/2021 15:26:31.782"</f>
        <v>01/04/2021 15:26:31.782</v>
      </c>
      <c r="C272" t="str">
        <f t="shared" si="47"/>
        <v>FFDDD3C0</v>
      </c>
      <c r="D272" t="s">
        <v>113</v>
      </c>
      <c r="E272">
        <v>5</v>
      </c>
      <c r="H272">
        <v>169</v>
      </c>
      <c r="I272" t="s">
        <v>114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 t="shared" si="51"/>
        <v>15:26:33.000</v>
      </c>
      <c r="T272" t="str">
        <f t="shared" si="51"/>
        <v>15:26:33.000</v>
      </c>
      <c r="U272" t="str">
        <f t="shared" si="45"/>
        <v>A3817C</v>
      </c>
      <c r="V272">
        <v>0</v>
      </c>
      <c r="W272">
        <v>0</v>
      </c>
      <c r="X272">
        <v>1</v>
      </c>
      <c r="Z272">
        <v>1</v>
      </c>
      <c r="AA272">
        <v>8</v>
      </c>
      <c r="AB272">
        <v>3</v>
      </c>
      <c r="AC272">
        <v>0</v>
      </c>
      <c r="AD272">
        <v>9</v>
      </c>
      <c r="AE272">
        <v>0</v>
      </c>
      <c r="AF272">
        <v>3</v>
      </c>
      <c r="AG272">
        <v>2</v>
      </c>
      <c r="AH272">
        <v>0</v>
      </c>
      <c r="AI272" t="s">
        <v>384</v>
      </c>
      <c r="AJ272">
        <v>35.786054</v>
      </c>
      <c r="AK272" t="s">
        <v>385</v>
      </c>
      <c r="AL272">
        <v>-90.738658999999998</v>
      </c>
      <c r="AM272">
        <v>25</v>
      </c>
      <c r="AN272">
        <v>1900</v>
      </c>
      <c r="AO272" t="s">
        <v>118</v>
      </c>
      <c r="AP272">
        <v>-89</v>
      </c>
      <c r="AQ272">
        <v>-43</v>
      </c>
      <c r="AR272">
        <v>256</v>
      </c>
      <c r="AZ272">
        <v>1200</v>
      </c>
      <c r="BA272">
        <v>1</v>
      </c>
      <c r="BB272" t="str">
        <f t="shared" si="48"/>
        <v xml:space="preserve">N325GC  </v>
      </c>
      <c r="BC272">
        <v>1</v>
      </c>
      <c r="BH272">
        <v>1950</v>
      </c>
      <c r="BI272">
        <v>1</v>
      </c>
      <c r="BJ272">
        <v>1</v>
      </c>
      <c r="BK272">
        <v>0</v>
      </c>
      <c r="BL272">
        <v>0</v>
      </c>
      <c r="BO272">
        <v>0</v>
      </c>
      <c r="BP272">
        <v>0</v>
      </c>
      <c r="BW272" t="str">
        <f>"15:26:33.852"</f>
        <v>15:26:33.852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1</v>
      </c>
      <c r="CP272" t="s">
        <v>119</v>
      </c>
      <c r="CQ272">
        <v>511</v>
      </c>
      <c r="CR272">
        <v>0</v>
      </c>
      <c r="CW272">
        <v>6963802</v>
      </c>
      <c r="CY272">
        <v>0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"01/04/2021 15:26:32.518"</f>
        <v>01/04/2021 15:26:32.518</v>
      </c>
      <c r="C273" t="str">
        <f t="shared" si="47"/>
        <v>FFDDD3C0</v>
      </c>
      <c r="D273" t="s">
        <v>113</v>
      </c>
      <c r="E273">
        <v>5</v>
      </c>
      <c r="H273">
        <v>169</v>
      </c>
      <c r="I273" t="s">
        <v>114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 t="shared" ref="S273:T275" si="52">"15:26:34.000"</f>
        <v>15:26:34.000</v>
      </c>
      <c r="T273" t="str">
        <f t="shared" si="52"/>
        <v>15:26:34.000</v>
      </c>
      <c r="U273" t="str">
        <f t="shared" si="45"/>
        <v>A3817C</v>
      </c>
      <c r="V273">
        <v>0</v>
      </c>
      <c r="W273">
        <v>0</v>
      </c>
      <c r="X273">
        <v>1</v>
      </c>
      <c r="Z273">
        <v>1</v>
      </c>
      <c r="AA273">
        <v>8</v>
      </c>
      <c r="AB273">
        <v>3</v>
      </c>
      <c r="AC273">
        <v>0</v>
      </c>
      <c r="AD273">
        <v>9</v>
      </c>
      <c r="AE273">
        <v>0</v>
      </c>
      <c r="AF273">
        <v>3</v>
      </c>
      <c r="AG273">
        <v>2</v>
      </c>
      <c r="AH273">
        <v>0</v>
      </c>
      <c r="AI273" t="s">
        <v>386</v>
      </c>
      <c r="AJ273">
        <v>35.785860999999997</v>
      </c>
      <c r="AK273" t="s">
        <v>387</v>
      </c>
      <c r="AL273">
        <v>-90.739152000000004</v>
      </c>
      <c r="AM273">
        <v>25</v>
      </c>
      <c r="AN273">
        <v>1900</v>
      </c>
      <c r="AO273" t="s">
        <v>118</v>
      </c>
      <c r="AP273">
        <v>-90</v>
      </c>
      <c r="AQ273">
        <v>-42</v>
      </c>
      <c r="AR273">
        <v>256</v>
      </c>
      <c r="AZ273">
        <v>1200</v>
      </c>
      <c r="BA273">
        <v>1</v>
      </c>
      <c r="BB273" t="str">
        <f t="shared" si="48"/>
        <v xml:space="preserve">N325GC  </v>
      </c>
      <c r="BC273">
        <v>1</v>
      </c>
      <c r="BH273">
        <v>1950</v>
      </c>
      <c r="BI273">
        <v>1</v>
      </c>
      <c r="BJ273">
        <v>1</v>
      </c>
      <c r="BK273">
        <v>0</v>
      </c>
      <c r="BL273">
        <v>0</v>
      </c>
      <c r="BO273">
        <v>0</v>
      </c>
      <c r="BP273">
        <v>0</v>
      </c>
      <c r="BW273" t="str">
        <f>"15:26:34.619"</f>
        <v>15:26:34.619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1</v>
      </c>
      <c r="CP273" t="s">
        <v>119</v>
      </c>
      <c r="CQ273">
        <v>511</v>
      </c>
      <c r="CR273">
        <v>0</v>
      </c>
      <c r="CW273">
        <v>6963950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"01/04/2021 15:26:32.518"</f>
        <v>01/04/2021 15:26:32.518</v>
      </c>
      <c r="C274" t="str">
        <f t="shared" si="47"/>
        <v>FFDDD3C0</v>
      </c>
      <c r="D274" t="s">
        <v>178</v>
      </c>
      <c r="E274">
        <v>9</v>
      </c>
      <c r="F274">
        <v>1009</v>
      </c>
      <c r="G274" t="s">
        <v>114</v>
      </c>
      <c r="J274" t="s">
        <v>179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 t="shared" si="52"/>
        <v>15:26:34.000</v>
      </c>
      <c r="T274" t="str">
        <f t="shared" si="52"/>
        <v>15:26:34.000</v>
      </c>
      <c r="U274" t="str">
        <f t="shared" si="45"/>
        <v>A3817C</v>
      </c>
      <c r="V274">
        <v>0</v>
      </c>
      <c r="W274">
        <v>0</v>
      </c>
      <c r="X274">
        <v>1</v>
      </c>
      <c r="Z274">
        <v>1</v>
      </c>
      <c r="AA274">
        <v>8</v>
      </c>
      <c r="AB274">
        <v>3</v>
      </c>
      <c r="AC274">
        <v>0</v>
      </c>
      <c r="AD274">
        <v>9</v>
      </c>
      <c r="AE274">
        <v>0</v>
      </c>
      <c r="AF274">
        <v>3</v>
      </c>
      <c r="AG274">
        <v>2</v>
      </c>
      <c r="AH274">
        <v>0</v>
      </c>
      <c r="AI274" t="s">
        <v>386</v>
      </c>
      <c r="AJ274">
        <v>35.785860999999997</v>
      </c>
      <c r="AK274" t="s">
        <v>387</v>
      </c>
      <c r="AL274">
        <v>-90.739152000000004</v>
      </c>
      <c r="AM274">
        <v>25</v>
      </c>
      <c r="AN274">
        <v>1900</v>
      </c>
      <c r="AO274" t="s">
        <v>118</v>
      </c>
      <c r="AP274">
        <v>-90</v>
      </c>
      <c r="AQ274">
        <v>-42</v>
      </c>
      <c r="AR274">
        <v>256</v>
      </c>
      <c r="AZ274">
        <v>1200</v>
      </c>
      <c r="BA274">
        <v>1</v>
      </c>
      <c r="BB274" t="str">
        <f t="shared" si="48"/>
        <v xml:space="preserve">N325GC  </v>
      </c>
      <c r="BC274">
        <v>1</v>
      </c>
      <c r="BH274">
        <v>1950</v>
      </c>
      <c r="BI274">
        <v>1</v>
      </c>
      <c r="BJ274">
        <v>1</v>
      </c>
      <c r="BK274">
        <v>0</v>
      </c>
      <c r="BL274">
        <v>0</v>
      </c>
      <c r="BO274">
        <v>0</v>
      </c>
      <c r="BP274">
        <v>0</v>
      </c>
      <c r="BW274" t="str">
        <f>"15:26:34.619"</f>
        <v>15:26:34.619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1</v>
      </c>
      <c r="CP274" t="s">
        <v>119</v>
      </c>
      <c r="CQ274">
        <v>511</v>
      </c>
      <c r="CR274">
        <v>0</v>
      </c>
      <c r="CW274">
        <v>6963950</v>
      </c>
      <c r="CY274">
        <v>0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"01/04/2021 15:26:32.518"</f>
        <v>01/04/2021 15:26:32.518</v>
      </c>
      <c r="C275" t="str">
        <f t="shared" si="47"/>
        <v>FFDDD3C0</v>
      </c>
      <c r="D275" t="s">
        <v>306</v>
      </c>
      <c r="E275">
        <v>15</v>
      </c>
      <c r="H275">
        <v>30</v>
      </c>
      <c r="I275" t="s">
        <v>114</v>
      </c>
      <c r="J275" t="s">
        <v>307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 t="shared" si="52"/>
        <v>15:26:34.000</v>
      </c>
      <c r="T275" t="str">
        <f t="shared" si="52"/>
        <v>15:26:34.000</v>
      </c>
      <c r="U275" t="str">
        <f t="shared" si="45"/>
        <v>A3817C</v>
      </c>
      <c r="V275">
        <v>0</v>
      </c>
      <c r="W275">
        <v>0</v>
      </c>
      <c r="X275">
        <v>1</v>
      </c>
      <c r="Z275">
        <v>1</v>
      </c>
      <c r="AA275">
        <v>8</v>
      </c>
      <c r="AB275">
        <v>3</v>
      </c>
      <c r="AC275">
        <v>0</v>
      </c>
      <c r="AD275">
        <v>9</v>
      </c>
      <c r="AE275">
        <v>0</v>
      </c>
      <c r="AF275">
        <v>3</v>
      </c>
      <c r="AG275">
        <v>2</v>
      </c>
      <c r="AH275">
        <v>0</v>
      </c>
      <c r="AI275" t="s">
        <v>386</v>
      </c>
      <c r="AJ275">
        <v>35.785860999999997</v>
      </c>
      <c r="AK275" t="s">
        <v>387</v>
      </c>
      <c r="AL275">
        <v>-90.739152000000004</v>
      </c>
      <c r="AM275">
        <v>25</v>
      </c>
      <c r="AN275">
        <v>1900</v>
      </c>
      <c r="AO275" t="s">
        <v>118</v>
      </c>
      <c r="AP275">
        <v>-90</v>
      </c>
      <c r="AQ275">
        <v>-42</v>
      </c>
      <c r="AR275">
        <v>256</v>
      </c>
      <c r="AZ275">
        <v>1200</v>
      </c>
      <c r="BA275">
        <v>1</v>
      </c>
      <c r="BB275" t="str">
        <f t="shared" si="48"/>
        <v xml:space="preserve">N325GC  </v>
      </c>
      <c r="BC275">
        <v>1</v>
      </c>
      <c r="BH275">
        <v>1950</v>
      </c>
      <c r="BI275">
        <v>1</v>
      </c>
      <c r="BJ275">
        <v>1</v>
      </c>
      <c r="BK275">
        <v>0</v>
      </c>
      <c r="BL275">
        <v>0</v>
      </c>
      <c r="BO275">
        <v>0</v>
      </c>
      <c r="BP275">
        <v>0</v>
      </c>
      <c r="BW275" t="str">
        <f>"15:26:34.619"</f>
        <v>15:26:34.619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0</v>
      </c>
      <c r="CP275" t="s">
        <v>119</v>
      </c>
      <c r="CQ275">
        <v>530</v>
      </c>
      <c r="CR275">
        <v>0</v>
      </c>
      <c r="CW275">
        <v>7244351</v>
      </c>
      <c r="CY275">
        <v>0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"01/04/2021 15:26:33.325"</f>
        <v>01/04/2021 15:26:33.325</v>
      </c>
      <c r="C276" t="str">
        <f t="shared" si="47"/>
        <v>FFDDD3C0</v>
      </c>
      <c r="D276" t="s">
        <v>113</v>
      </c>
      <c r="E276">
        <v>5</v>
      </c>
      <c r="H276">
        <v>169</v>
      </c>
      <c r="I276" t="s">
        <v>114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 t="shared" ref="S276:T278" si="53">"15:26:35.000"</f>
        <v>15:26:35.000</v>
      </c>
      <c r="T276" t="str">
        <f t="shared" si="53"/>
        <v>15:26:35.000</v>
      </c>
      <c r="U276" t="str">
        <f t="shared" si="45"/>
        <v>A3817C</v>
      </c>
      <c r="V276">
        <v>0</v>
      </c>
      <c r="W276">
        <v>0</v>
      </c>
      <c r="X276">
        <v>1</v>
      </c>
      <c r="Z276">
        <v>1</v>
      </c>
      <c r="AA276">
        <v>8</v>
      </c>
      <c r="AB276">
        <v>3</v>
      </c>
      <c r="AC276">
        <v>0</v>
      </c>
      <c r="AD276">
        <v>9</v>
      </c>
      <c r="AE276">
        <v>0</v>
      </c>
      <c r="AF276">
        <v>3</v>
      </c>
      <c r="AG276">
        <v>2</v>
      </c>
      <c r="AH276">
        <v>0</v>
      </c>
      <c r="AI276" t="s">
        <v>388</v>
      </c>
      <c r="AJ276">
        <v>35.785646</v>
      </c>
      <c r="AK276" t="s">
        <v>389</v>
      </c>
      <c r="AL276">
        <v>-90.739666999999997</v>
      </c>
      <c r="AM276">
        <v>25</v>
      </c>
      <c r="AN276">
        <v>1900</v>
      </c>
      <c r="AO276" t="s">
        <v>118</v>
      </c>
      <c r="AP276">
        <v>-90</v>
      </c>
      <c r="AQ276">
        <v>-41</v>
      </c>
      <c r="AR276">
        <v>320</v>
      </c>
      <c r="AZ276">
        <v>1200</v>
      </c>
      <c r="BA276">
        <v>1</v>
      </c>
      <c r="BB276" t="str">
        <f t="shared" si="48"/>
        <v xml:space="preserve">N325GC  </v>
      </c>
      <c r="BC276">
        <v>1</v>
      </c>
      <c r="BH276">
        <v>1975</v>
      </c>
      <c r="BI276">
        <v>1</v>
      </c>
      <c r="BJ276">
        <v>1</v>
      </c>
      <c r="BK276">
        <v>0</v>
      </c>
      <c r="BL276">
        <v>0</v>
      </c>
      <c r="BO276">
        <v>0</v>
      </c>
      <c r="BP276">
        <v>0</v>
      </c>
      <c r="BW276" t="str">
        <f>"15:26:35.418"</f>
        <v>15:26:35.418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2</v>
      </c>
      <c r="CP276" t="s">
        <v>119</v>
      </c>
      <c r="CQ276">
        <v>511</v>
      </c>
      <c r="CR276">
        <v>0</v>
      </c>
      <c r="CW276">
        <v>6964092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"01/04/2021 15:26:33.325"</f>
        <v>01/04/2021 15:26:33.325</v>
      </c>
      <c r="C277" t="str">
        <f t="shared" si="47"/>
        <v>FFDDD3C0</v>
      </c>
      <c r="D277" t="s">
        <v>178</v>
      </c>
      <c r="E277">
        <v>9</v>
      </c>
      <c r="F277">
        <v>1009</v>
      </c>
      <c r="G277" t="s">
        <v>114</v>
      </c>
      <c r="J277" t="s">
        <v>179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 t="shared" si="53"/>
        <v>15:26:35.000</v>
      </c>
      <c r="T277" t="str">
        <f t="shared" si="53"/>
        <v>15:26:35.000</v>
      </c>
      <c r="U277" t="str">
        <f t="shared" si="45"/>
        <v>A3817C</v>
      </c>
      <c r="V277">
        <v>0</v>
      </c>
      <c r="W277">
        <v>0</v>
      </c>
      <c r="X277">
        <v>1</v>
      </c>
      <c r="Z277">
        <v>1</v>
      </c>
      <c r="AA277">
        <v>8</v>
      </c>
      <c r="AB277">
        <v>3</v>
      </c>
      <c r="AC277">
        <v>0</v>
      </c>
      <c r="AD277">
        <v>9</v>
      </c>
      <c r="AE277">
        <v>0</v>
      </c>
      <c r="AF277">
        <v>3</v>
      </c>
      <c r="AG277">
        <v>2</v>
      </c>
      <c r="AH277">
        <v>0</v>
      </c>
      <c r="AI277" t="s">
        <v>388</v>
      </c>
      <c r="AJ277">
        <v>35.785646</v>
      </c>
      <c r="AK277" t="s">
        <v>389</v>
      </c>
      <c r="AL277">
        <v>-90.739666999999997</v>
      </c>
      <c r="AM277">
        <v>25</v>
      </c>
      <c r="AN277">
        <v>1900</v>
      </c>
      <c r="AO277" t="s">
        <v>118</v>
      </c>
      <c r="AP277">
        <v>-90</v>
      </c>
      <c r="AQ277">
        <v>-41</v>
      </c>
      <c r="AR277">
        <v>320</v>
      </c>
      <c r="AZ277">
        <v>1200</v>
      </c>
      <c r="BA277">
        <v>1</v>
      </c>
      <c r="BB277" t="str">
        <f t="shared" si="48"/>
        <v xml:space="preserve">N325GC  </v>
      </c>
      <c r="BC277">
        <v>1</v>
      </c>
      <c r="BH277">
        <v>1975</v>
      </c>
      <c r="BI277">
        <v>1</v>
      </c>
      <c r="BJ277">
        <v>1</v>
      </c>
      <c r="BK277">
        <v>0</v>
      </c>
      <c r="BL277">
        <v>0</v>
      </c>
      <c r="BO277">
        <v>0</v>
      </c>
      <c r="BP277">
        <v>0</v>
      </c>
      <c r="BW277" t="str">
        <f>"15:26:35.418"</f>
        <v>15:26:35.418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2</v>
      </c>
      <c r="CP277" t="s">
        <v>119</v>
      </c>
      <c r="CQ277">
        <v>511</v>
      </c>
      <c r="CR277">
        <v>0</v>
      </c>
      <c r="CW277">
        <v>6964092</v>
      </c>
      <c r="CY277">
        <v>0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"01/04/2021 15:26:33.325"</f>
        <v>01/04/2021 15:26:33.325</v>
      </c>
      <c r="C278" t="str">
        <f t="shared" si="47"/>
        <v>FFDDD3C0</v>
      </c>
      <c r="D278" t="s">
        <v>306</v>
      </c>
      <c r="E278">
        <v>15</v>
      </c>
      <c r="H278">
        <v>30</v>
      </c>
      <c r="I278" t="s">
        <v>114</v>
      </c>
      <c r="J278" t="s">
        <v>307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 t="shared" si="53"/>
        <v>15:26:35.000</v>
      </c>
      <c r="T278" t="str">
        <f t="shared" si="53"/>
        <v>15:26:35.000</v>
      </c>
      <c r="U278" t="str">
        <f t="shared" si="45"/>
        <v>A3817C</v>
      </c>
      <c r="V278">
        <v>0</v>
      </c>
      <c r="W278">
        <v>0</v>
      </c>
      <c r="X278">
        <v>1</v>
      </c>
      <c r="Z278">
        <v>1</v>
      </c>
      <c r="AA278">
        <v>8</v>
      </c>
      <c r="AB278">
        <v>3</v>
      </c>
      <c r="AC278">
        <v>0</v>
      </c>
      <c r="AD278">
        <v>9</v>
      </c>
      <c r="AE278">
        <v>0</v>
      </c>
      <c r="AF278">
        <v>3</v>
      </c>
      <c r="AG278">
        <v>2</v>
      </c>
      <c r="AH278">
        <v>0</v>
      </c>
      <c r="AI278" t="s">
        <v>388</v>
      </c>
      <c r="AJ278">
        <v>35.785646</v>
      </c>
      <c r="AK278" t="s">
        <v>389</v>
      </c>
      <c r="AL278">
        <v>-90.739666999999997</v>
      </c>
      <c r="AM278">
        <v>25</v>
      </c>
      <c r="AN278">
        <v>1900</v>
      </c>
      <c r="AO278" t="s">
        <v>118</v>
      </c>
      <c r="AP278">
        <v>-90</v>
      </c>
      <c r="AQ278">
        <v>-41</v>
      </c>
      <c r="AR278">
        <v>320</v>
      </c>
      <c r="AZ278">
        <v>1200</v>
      </c>
      <c r="BA278">
        <v>1</v>
      </c>
      <c r="BB278" t="str">
        <f t="shared" si="48"/>
        <v xml:space="preserve">N325GC  </v>
      </c>
      <c r="BC278">
        <v>1</v>
      </c>
      <c r="BH278">
        <v>1975</v>
      </c>
      <c r="BI278">
        <v>1</v>
      </c>
      <c r="BJ278">
        <v>1</v>
      </c>
      <c r="BK278">
        <v>0</v>
      </c>
      <c r="BL278">
        <v>0</v>
      </c>
      <c r="BO278">
        <v>0</v>
      </c>
      <c r="BP278">
        <v>0</v>
      </c>
      <c r="BW278" t="str">
        <f>"15:26:35.418"</f>
        <v>15:26:35.418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0</v>
      </c>
      <c r="CP278" t="s">
        <v>119</v>
      </c>
      <c r="CQ278">
        <v>530</v>
      </c>
      <c r="CR278">
        <v>0</v>
      </c>
      <c r="CW278">
        <v>7244501</v>
      </c>
      <c r="CY278">
        <v>0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"01/04/2021 15:26:34.681"</f>
        <v>01/04/2021 15:26:34.681</v>
      </c>
      <c r="C279" t="str">
        <f t="shared" si="47"/>
        <v>FFDDD3C0</v>
      </c>
      <c r="D279" t="s">
        <v>113</v>
      </c>
      <c r="E279">
        <v>5</v>
      </c>
      <c r="H279">
        <v>169</v>
      </c>
      <c r="I279" t="s">
        <v>114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 t="shared" ref="S279:T281" si="54">"15:26:36.000"</f>
        <v>15:26:36.000</v>
      </c>
      <c r="T279" t="str">
        <f t="shared" si="54"/>
        <v>15:26:36.000</v>
      </c>
      <c r="U279" t="str">
        <f t="shared" si="45"/>
        <v>A3817C</v>
      </c>
      <c r="V279">
        <v>0</v>
      </c>
      <c r="W279">
        <v>0</v>
      </c>
      <c r="X279">
        <v>1</v>
      </c>
      <c r="Z279">
        <v>1</v>
      </c>
      <c r="AA279">
        <v>8</v>
      </c>
      <c r="AB279">
        <v>3</v>
      </c>
      <c r="AC279">
        <v>0</v>
      </c>
      <c r="AD279">
        <v>9</v>
      </c>
      <c r="AE279">
        <v>0</v>
      </c>
      <c r="AF279">
        <v>3</v>
      </c>
      <c r="AG279">
        <v>2</v>
      </c>
      <c r="AH279">
        <v>0</v>
      </c>
      <c r="AI279" t="s">
        <v>390</v>
      </c>
      <c r="AJ279">
        <v>35.785452999999997</v>
      </c>
      <c r="AK279" t="s">
        <v>391</v>
      </c>
      <c r="AL279">
        <v>-90.740204000000006</v>
      </c>
      <c r="AM279">
        <v>25</v>
      </c>
      <c r="AN279">
        <v>1900</v>
      </c>
      <c r="AO279" t="s">
        <v>118</v>
      </c>
      <c r="AP279">
        <v>-89</v>
      </c>
      <c r="AQ279">
        <v>-39</v>
      </c>
      <c r="AR279">
        <v>512</v>
      </c>
      <c r="AZ279">
        <v>1200</v>
      </c>
      <c r="BA279">
        <v>1</v>
      </c>
      <c r="BB279" t="str">
        <f t="shared" si="48"/>
        <v xml:space="preserve">N325GC  </v>
      </c>
      <c r="BC279">
        <v>1</v>
      </c>
      <c r="BH279">
        <v>1975</v>
      </c>
      <c r="BI279">
        <v>1</v>
      </c>
      <c r="BJ279">
        <v>1</v>
      </c>
      <c r="BK279">
        <v>0</v>
      </c>
      <c r="BL279">
        <v>0</v>
      </c>
      <c r="BO279">
        <v>0</v>
      </c>
      <c r="BP279">
        <v>0</v>
      </c>
      <c r="BW279" t="str">
        <f>"15:26:36.780"</f>
        <v>15:26:36.780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3</v>
      </c>
      <c r="CP279" t="s">
        <v>119</v>
      </c>
      <c r="CQ279">
        <v>511</v>
      </c>
      <c r="CR279">
        <v>0</v>
      </c>
      <c r="CW279">
        <v>6964349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"01/04/2021 15:26:34.681"</f>
        <v>01/04/2021 15:26:34.681</v>
      </c>
      <c r="C280" t="str">
        <f t="shared" si="47"/>
        <v>FFDDD3C0</v>
      </c>
      <c r="D280" t="s">
        <v>178</v>
      </c>
      <c r="E280">
        <v>9</v>
      </c>
      <c r="F280">
        <v>1009</v>
      </c>
      <c r="G280" t="s">
        <v>114</v>
      </c>
      <c r="J280" t="s">
        <v>179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 t="shared" si="54"/>
        <v>15:26:36.000</v>
      </c>
      <c r="T280" t="str">
        <f t="shared" si="54"/>
        <v>15:26:36.000</v>
      </c>
      <c r="U280" t="str">
        <f t="shared" si="45"/>
        <v>A3817C</v>
      </c>
      <c r="V280">
        <v>0</v>
      </c>
      <c r="W280">
        <v>0</v>
      </c>
      <c r="X280">
        <v>1</v>
      </c>
      <c r="Z280">
        <v>1</v>
      </c>
      <c r="AA280">
        <v>8</v>
      </c>
      <c r="AB280">
        <v>3</v>
      </c>
      <c r="AC280">
        <v>0</v>
      </c>
      <c r="AD280">
        <v>9</v>
      </c>
      <c r="AE280">
        <v>0</v>
      </c>
      <c r="AF280">
        <v>3</v>
      </c>
      <c r="AG280">
        <v>2</v>
      </c>
      <c r="AH280">
        <v>0</v>
      </c>
      <c r="AI280" t="s">
        <v>390</v>
      </c>
      <c r="AJ280">
        <v>35.785452999999997</v>
      </c>
      <c r="AK280" t="s">
        <v>391</v>
      </c>
      <c r="AL280">
        <v>-90.740204000000006</v>
      </c>
      <c r="AM280">
        <v>25</v>
      </c>
      <c r="AN280">
        <v>1900</v>
      </c>
      <c r="AO280" t="s">
        <v>118</v>
      </c>
      <c r="AP280">
        <v>-89</v>
      </c>
      <c r="AQ280">
        <v>-39</v>
      </c>
      <c r="AR280">
        <v>512</v>
      </c>
      <c r="AZ280">
        <v>1200</v>
      </c>
      <c r="BA280">
        <v>1</v>
      </c>
      <c r="BB280" t="str">
        <f t="shared" si="48"/>
        <v xml:space="preserve">N325GC  </v>
      </c>
      <c r="BC280">
        <v>1</v>
      </c>
      <c r="BH280">
        <v>1975</v>
      </c>
      <c r="BI280">
        <v>1</v>
      </c>
      <c r="BJ280">
        <v>1</v>
      </c>
      <c r="BK280">
        <v>0</v>
      </c>
      <c r="BL280">
        <v>0</v>
      </c>
      <c r="BO280">
        <v>0</v>
      </c>
      <c r="BP280">
        <v>0</v>
      </c>
      <c r="BW280" t="str">
        <f>"15:26:36.780"</f>
        <v>15:26:36.780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3</v>
      </c>
      <c r="CP280" t="s">
        <v>119</v>
      </c>
      <c r="CQ280">
        <v>511</v>
      </c>
      <c r="CR280">
        <v>0</v>
      </c>
      <c r="CW280">
        <v>6964349</v>
      </c>
      <c r="CY280">
        <v>0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"01/04/2021 15:26:34.681"</f>
        <v>01/04/2021 15:26:34.681</v>
      </c>
      <c r="C281" t="str">
        <f t="shared" si="47"/>
        <v>FFDDD3C0</v>
      </c>
      <c r="D281" t="s">
        <v>306</v>
      </c>
      <c r="E281">
        <v>15</v>
      </c>
      <c r="H281">
        <v>30</v>
      </c>
      <c r="I281" t="s">
        <v>114</v>
      </c>
      <c r="J281" t="s">
        <v>307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 t="shared" si="54"/>
        <v>15:26:36.000</v>
      </c>
      <c r="T281" t="str">
        <f t="shared" si="54"/>
        <v>15:26:36.000</v>
      </c>
      <c r="U281" t="str">
        <f t="shared" si="45"/>
        <v>A3817C</v>
      </c>
      <c r="V281">
        <v>0</v>
      </c>
      <c r="W281">
        <v>0</v>
      </c>
      <c r="X281">
        <v>1</v>
      </c>
      <c r="Z281">
        <v>1</v>
      </c>
      <c r="AA281">
        <v>8</v>
      </c>
      <c r="AB281">
        <v>3</v>
      </c>
      <c r="AC281">
        <v>0</v>
      </c>
      <c r="AD281">
        <v>9</v>
      </c>
      <c r="AE281">
        <v>0</v>
      </c>
      <c r="AF281">
        <v>3</v>
      </c>
      <c r="AG281">
        <v>2</v>
      </c>
      <c r="AH281">
        <v>0</v>
      </c>
      <c r="AI281" t="s">
        <v>390</v>
      </c>
      <c r="AJ281">
        <v>35.785452999999997</v>
      </c>
      <c r="AK281" t="s">
        <v>391</v>
      </c>
      <c r="AL281">
        <v>-90.740204000000006</v>
      </c>
      <c r="AM281">
        <v>25</v>
      </c>
      <c r="AN281">
        <v>1900</v>
      </c>
      <c r="AO281" t="s">
        <v>118</v>
      </c>
      <c r="AP281">
        <v>-89</v>
      </c>
      <c r="AQ281">
        <v>-39</v>
      </c>
      <c r="AR281">
        <v>512</v>
      </c>
      <c r="AZ281">
        <v>1200</v>
      </c>
      <c r="BA281">
        <v>1</v>
      </c>
      <c r="BB281" t="str">
        <f t="shared" si="48"/>
        <v xml:space="preserve">N325GC  </v>
      </c>
      <c r="BC281">
        <v>1</v>
      </c>
      <c r="BH281">
        <v>1975</v>
      </c>
      <c r="BI281">
        <v>1</v>
      </c>
      <c r="BJ281">
        <v>1</v>
      </c>
      <c r="BK281">
        <v>0</v>
      </c>
      <c r="BL281">
        <v>0</v>
      </c>
      <c r="BO281">
        <v>0</v>
      </c>
      <c r="BP281">
        <v>0</v>
      </c>
      <c r="BW281" t="str">
        <f>"15:26:36.780"</f>
        <v>15:26:36.780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0</v>
      </c>
      <c r="CP281" t="s">
        <v>119</v>
      </c>
      <c r="CQ281">
        <v>530</v>
      </c>
      <c r="CR281">
        <v>0</v>
      </c>
      <c r="CW281">
        <v>7244773</v>
      </c>
      <c r="CY281">
        <v>0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"01/04/2021 15:26:35.493"</f>
        <v>01/04/2021 15:26:35.493</v>
      </c>
      <c r="C282" t="str">
        <f t="shared" si="47"/>
        <v>FFDDD3C0</v>
      </c>
      <c r="D282" t="s">
        <v>178</v>
      </c>
      <c r="E282">
        <v>9</v>
      </c>
      <c r="F282">
        <v>1009</v>
      </c>
      <c r="G282" t="s">
        <v>114</v>
      </c>
      <c r="J282" t="s">
        <v>179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 t="shared" ref="S282:T284" si="55">"15:26:37.000"</f>
        <v>15:26:37.000</v>
      </c>
      <c r="T282" t="str">
        <f t="shared" si="55"/>
        <v>15:26:37.000</v>
      </c>
      <c r="U282" t="str">
        <f t="shared" si="45"/>
        <v>A3817C</v>
      </c>
      <c r="V282">
        <v>0</v>
      </c>
      <c r="W282">
        <v>0</v>
      </c>
      <c r="X282">
        <v>1</v>
      </c>
      <c r="Z282">
        <v>1</v>
      </c>
      <c r="AA282">
        <v>8</v>
      </c>
      <c r="AB282">
        <v>3</v>
      </c>
      <c r="AC282">
        <v>0</v>
      </c>
      <c r="AD282">
        <v>9</v>
      </c>
      <c r="AE282">
        <v>0</v>
      </c>
      <c r="AF282">
        <v>3</v>
      </c>
      <c r="AG282">
        <v>2</v>
      </c>
      <c r="AH282">
        <v>0</v>
      </c>
      <c r="AI282" t="s">
        <v>392</v>
      </c>
      <c r="AJ282">
        <v>35.785260000000001</v>
      </c>
      <c r="AK282" t="s">
        <v>393</v>
      </c>
      <c r="AL282">
        <v>-90.740718999999999</v>
      </c>
      <c r="AM282">
        <v>25</v>
      </c>
      <c r="AN282">
        <v>1900</v>
      </c>
      <c r="AO282" t="s">
        <v>118</v>
      </c>
      <c r="AP282">
        <v>-89</v>
      </c>
      <c r="AQ282">
        <v>-38</v>
      </c>
      <c r="AR282">
        <v>576</v>
      </c>
      <c r="AZ282">
        <v>1200</v>
      </c>
      <c r="BA282">
        <v>1</v>
      </c>
      <c r="BB282" t="str">
        <f t="shared" si="48"/>
        <v xml:space="preserve">N325GC  </v>
      </c>
      <c r="BC282">
        <v>1</v>
      </c>
      <c r="BH282">
        <v>1975</v>
      </c>
      <c r="BI282">
        <v>1</v>
      </c>
      <c r="BJ282">
        <v>1</v>
      </c>
      <c r="BK282">
        <v>0</v>
      </c>
      <c r="BL282">
        <v>0</v>
      </c>
      <c r="BO282">
        <v>0</v>
      </c>
      <c r="BP282">
        <v>0</v>
      </c>
      <c r="BW282" t="str">
        <f>"15:26:37.566"</f>
        <v>15:26:37.566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3</v>
      </c>
      <c r="CP282" t="s">
        <v>119</v>
      </c>
      <c r="CQ282">
        <v>511</v>
      </c>
      <c r="CR282">
        <v>0</v>
      </c>
      <c r="CW282">
        <v>6964485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"01/04/2021 15:26:35.493"</f>
        <v>01/04/2021 15:26:35.493</v>
      </c>
      <c r="C283" t="str">
        <f t="shared" si="47"/>
        <v>FFDDD3C0</v>
      </c>
      <c r="D283" t="s">
        <v>113</v>
      </c>
      <c r="E283">
        <v>5</v>
      </c>
      <c r="H283">
        <v>169</v>
      </c>
      <c r="I283" t="s">
        <v>114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 t="shared" si="55"/>
        <v>15:26:37.000</v>
      </c>
      <c r="T283" t="str">
        <f t="shared" si="55"/>
        <v>15:26:37.000</v>
      </c>
      <c r="U283" t="str">
        <f t="shared" si="45"/>
        <v>A3817C</v>
      </c>
      <c r="V283">
        <v>0</v>
      </c>
      <c r="W283">
        <v>0</v>
      </c>
      <c r="X283">
        <v>1</v>
      </c>
      <c r="Z283">
        <v>1</v>
      </c>
      <c r="AA283">
        <v>8</v>
      </c>
      <c r="AB283">
        <v>3</v>
      </c>
      <c r="AC283">
        <v>0</v>
      </c>
      <c r="AD283">
        <v>9</v>
      </c>
      <c r="AE283">
        <v>0</v>
      </c>
      <c r="AF283">
        <v>3</v>
      </c>
      <c r="AG283">
        <v>2</v>
      </c>
      <c r="AH283">
        <v>0</v>
      </c>
      <c r="AI283" t="s">
        <v>392</v>
      </c>
      <c r="AJ283">
        <v>35.785260000000001</v>
      </c>
      <c r="AK283" t="s">
        <v>393</v>
      </c>
      <c r="AL283">
        <v>-90.740718999999999</v>
      </c>
      <c r="AM283">
        <v>25</v>
      </c>
      <c r="AN283">
        <v>1900</v>
      </c>
      <c r="AO283" t="s">
        <v>118</v>
      </c>
      <c r="AP283">
        <v>-89</v>
      </c>
      <c r="AQ283">
        <v>-38</v>
      </c>
      <c r="AR283">
        <v>576</v>
      </c>
      <c r="AZ283">
        <v>1200</v>
      </c>
      <c r="BA283">
        <v>1</v>
      </c>
      <c r="BB283" t="str">
        <f t="shared" si="48"/>
        <v xml:space="preserve">N325GC  </v>
      </c>
      <c r="BC283">
        <v>1</v>
      </c>
      <c r="BH283">
        <v>1975</v>
      </c>
      <c r="BI283">
        <v>1</v>
      </c>
      <c r="BJ283">
        <v>1</v>
      </c>
      <c r="BK283">
        <v>0</v>
      </c>
      <c r="BL283">
        <v>0</v>
      </c>
      <c r="BO283">
        <v>0</v>
      </c>
      <c r="BP283">
        <v>0</v>
      </c>
      <c r="BW283" t="str">
        <f>"15:26:37.566"</f>
        <v>15:26:37.566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3</v>
      </c>
      <c r="CP283" t="s">
        <v>119</v>
      </c>
      <c r="CQ283">
        <v>511</v>
      </c>
      <c r="CR283">
        <v>0</v>
      </c>
      <c r="CW283">
        <v>6964485</v>
      </c>
      <c r="CY283">
        <v>0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"01/04/2021 15:26:35.493"</f>
        <v>01/04/2021 15:26:35.493</v>
      </c>
      <c r="C284" t="str">
        <f t="shared" si="47"/>
        <v>FFDDD3C0</v>
      </c>
      <c r="D284" t="s">
        <v>306</v>
      </c>
      <c r="E284">
        <v>15</v>
      </c>
      <c r="H284">
        <v>30</v>
      </c>
      <c r="I284" t="s">
        <v>114</v>
      </c>
      <c r="J284" t="s">
        <v>307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 t="shared" si="55"/>
        <v>15:26:37.000</v>
      </c>
      <c r="T284" t="str">
        <f t="shared" si="55"/>
        <v>15:26:37.000</v>
      </c>
      <c r="U284" t="str">
        <f t="shared" si="45"/>
        <v>A3817C</v>
      </c>
      <c r="V284">
        <v>0</v>
      </c>
      <c r="W284">
        <v>0</v>
      </c>
      <c r="X284">
        <v>1</v>
      </c>
      <c r="Z284">
        <v>1</v>
      </c>
      <c r="AA284">
        <v>8</v>
      </c>
      <c r="AB284">
        <v>3</v>
      </c>
      <c r="AC284">
        <v>0</v>
      </c>
      <c r="AD284">
        <v>9</v>
      </c>
      <c r="AE284">
        <v>0</v>
      </c>
      <c r="AF284">
        <v>3</v>
      </c>
      <c r="AG284">
        <v>2</v>
      </c>
      <c r="AH284">
        <v>0</v>
      </c>
      <c r="AI284" t="s">
        <v>392</v>
      </c>
      <c r="AJ284">
        <v>35.785260000000001</v>
      </c>
      <c r="AK284" t="s">
        <v>393</v>
      </c>
      <c r="AL284">
        <v>-90.740718999999999</v>
      </c>
      <c r="AM284">
        <v>25</v>
      </c>
      <c r="AN284">
        <v>1900</v>
      </c>
      <c r="AO284" t="s">
        <v>118</v>
      </c>
      <c r="AP284">
        <v>-89</v>
      </c>
      <c r="AQ284">
        <v>-38</v>
      </c>
      <c r="AR284">
        <v>576</v>
      </c>
      <c r="AZ284">
        <v>1200</v>
      </c>
      <c r="BA284">
        <v>1</v>
      </c>
      <c r="BB284" t="str">
        <f t="shared" si="48"/>
        <v xml:space="preserve">N325GC  </v>
      </c>
      <c r="BC284">
        <v>1</v>
      </c>
      <c r="BH284">
        <v>1975</v>
      </c>
      <c r="BI284">
        <v>1</v>
      </c>
      <c r="BJ284">
        <v>1</v>
      </c>
      <c r="BK284">
        <v>0</v>
      </c>
      <c r="BL284">
        <v>0</v>
      </c>
      <c r="BO284">
        <v>0</v>
      </c>
      <c r="BP284">
        <v>0</v>
      </c>
      <c r="BW284" t="str">
        <f>"15:26:37.566"</f>
        <v>15:26:37.566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0</v>
      </c>
      <c r="CP284" t="s">
        <v>119</v>
      </c>
      <c r="CQ284">
        <v>530</v>
      </c>
      <c r="CR284">
        <v>0</v>
      </c>
      <c r="CW284">
        <v>7244918</v>
      </c>
      <c r="CY284">
        <v>0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"01/04/2021 15:26:36.647"</f>
        <v>01/04/2021 15:26:36.647</v>
      </c>
      <c r="C285" t="str">
        <f t="shared" si="47"/>
        <v>FFDDD3C0</v>
      </c>
      <c r="D285" t="s">
        <v>113</v>
      </c>
      <c r="E285">
        <v>5</v>
      </c>
      <c r="H285">
        <v>169</v>
      </c>
      <c r="I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 t="shared" ref="S285:T287" si="56">"15:26:38.000"</f>
        <v>15:26:38.000</v>
      </c>
      <c r="T285" t="str">
        <f t="shared" si="56"/>
        <v>15:26:38.000</v>
      </c>
      <c r="U285" t="str">
        <f t="shared" si="45"/>
        <v>A3817C</v>
      </c>
      <c r="V285">
        <v>0</v>
      </c>
      <c r="W285">
        <v>0</v>
      </c>
      <c r="X285">
        <v>1</v>
      </c>
      <c r="Z285">
        <v>1</v>
      </c>
      <c r="AA285">
        <v>8</v>
      </c>
      <c r="AB285">
        <v>3</v>
      </c>
      <c r="AC285">
        <v>0</v>
      </c>
      <c r="AD285">
        <v>9</v>
      </c>
      <c r="AE285">
        <v>0</v>
      </c>
      <c r="AF285">
        <v>3</v>
      </c>
      <c r="AG285">
        <v>2</v>
      </c>
      <c r="AH285">
        <v>0</v>
      </c>
      <c r="AI285" t="s">
        <v>394</v>
      </c>
      <c r="AJ285">
        <v>35.785088999999999</v>
      </c>
      <c r="AK285" t="s">
        <v>395</v>
      </c>
      <c r="AL285">
        <v>-90.741212000000004</v>
      </c>
      <c r="AM285">
        <v>25</v>
      </c>
      <c r="AN285">
        <v>1900</v>
      </c>
      <c r="AO285" t="s">
        <v>118</v>
      </c>
      <c r="AP285">
        <v>-87</v>
      </c>
      <c r="AQ285">
        <v>-36</v>
      </c>
      <c r="AR285">
        <v>768</v>
      </c>
      <c r="AZ285">
        <v>1200</v>
      </c>
      <c r="BA285">
        <v>1</v>
      </c>
      <c r="BB285" t="str">
        <f t="shared" si="48"/>
        <v xml:space="preserve">N325GC  </v>
      </c>
      <c r="BC285">
        <v>1</v>
      </c>
      <c r="BH285">
        <v>2000</v>
      </c>
      <c r="BI285">
        <v>1</v>
      </c>
      <c r="BJ285">
        <v>1</v>
      </c>
      <c r="BK285">
        <v>0</v>
      </c>
      <c r="BL285">
        <v>0</v>
      </c>
      <c r="BO285">
        <v>0</v>
      </c>
      <c r="BP285">
        <v>0</v>
      </c>
      <c r="BW285" t="str">
        <f>"15:26:38.725"</f>
        <v>15:26:38.725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3</v>
      </c>
      <c r="CP285" t="s">
        <v>119</v>
      </c>
      <c r="CQ285">
        <v>511</v>
      </c>
      <c r="CR285">
        <v>0</v>
      </c>
      <c r="CW285">
        <v>6964694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"01/04/2021 15:26:36.647"</f>
        <v>01/04/2021 15:26:36.647</v>
      </c>
      <c r="C286" t="str">
        <f t="shared" si="47"/>
        <v>FFDDD3C0</v>
      </c>
      <c r="D286" t="s">
        <v>178</v>
      </c>
      <c r="E286">
        <v>9</v>
      </c>
      <c r="F286">
        <v>1009</v>
      </c>
      <c r="G286" t="s">
        <v>114</v>
      </c>
      <c r="J286" t="s">
        <v>179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 t="shared" si="56"/>
        <v>15:26:38.000</v>
      </c>
      <c r="T286" t="str">
        <f t="shared" si="56"/>
        <v>15:26:38.000</v>
      </c>
      <c r="U286" t="str">
        <f t="shared" si="45"/>
        <v>A3817C</v>
      </c>
      <c r="V286">
        <v>0</v>
      </c>
      <c r="W286">
        <v>0</v>
      </c>
      <c r="X286">
        <v>1</v>
      </c>
      <c r="Z286">
        <v>1</v>
      </c>
      <c r="AA286">
        <v>8</v>
      </c>
      <c r="AB286">
        <v>3</v>
      </c>
      <c r="AC286">
        <v>0</v>
      </c>
      <c r="AD286">
        <v>9</v>
      </c>
      <c r="AE286">
        <v>0</v>
      </c>
      <c r="AF286">
        <v>3</v>
      </c>
      <c r="AG286">
        <v>2</v>
      </c>
      <c r="AH286">
        <v>0</v>
      </c>
      <c r="AI286" t="s">
        <v>394</v>
      </c>
      <c r="AJ286">
        <v>35.785088999999999</v>
      </c>
      <c r="AK286" t="s">
        <v>395</v>
      </c>
      <c r="AL286">
        <v>-90.741212000000004</v>
      </c>
      <c r="AM286">
        <v>25</v>
      </c>
      <c r="AN286">
        <v>1900</v>
      </c>
      <c r="AO286" t="s">
        <v>118</v>
      </c>
      <c r="AP286">
        <v>-87</v>
      </c>
      <c r="AQ286">
        <v>-36</v>
      </c>
      <c r="AR286">
        <v>768</v>
      </c>
      <c r="AZ286">
        <v>1200</v>
      </c>
      <c r="BA286">
        <v>1</v>
      </c>
      <c r="BB286" t="str">
        <f t="shared" si="48"/>
        <v xml:space="preserve">N325GC  </v>
      </c>
      <c r="BC286">
        <v>1</v>
      </c>
      <c r="BH286">
        <v>2000</v>
      </c>
      <c r="BI286">
        <v>1</v>
      </c>
      <c r="BJ286">
        <v>1</v>
      </c>
      <c r="BK286">
        <v>0</v>
      </c>
      <c r="BL286">
        <v>0</v>
      </c>
      <c r="BO286">
        <v>0</v>
      </c>
      <c r="BP286">
        <v>0</v>
      </c>
      <c r="BW286" t="str">
        <f>"15:26:38.725"</f>
        <v>15:26:38.725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3</v>
      </c>
      <c r="CP286" t="s">
        <v>119</v>
      </c>
      <c r="CQ286">
        <v>511</v>
      </c>
      <c r="CR286">
        <v>0</v>
      </c>
      <c r="CW286">
        <v>6964694</v>
      </c>
      <c r="CY286">
        <v>0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"01/04/2021 15:26:36.647"</f>
        <v>01/04/2021 15:26:36.647</v>
      </c>
      <c r="C287" t="str">
        <f t="shared" si="47"/>
        <v>FFDDD3C0</v>
      </c>
      <c r="D287" t="s">
        <v>306</v>
      </c>
      <c r="E287">
        <v>15</v>
      </c>
      <c r="H287">
        <v>30</v>
      </c>
      <c r="I287" t="s">
        <v>114</v>
      </c>
      <c r="J287" t="s">
        <v>307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 t="shared" si="56"/>
        <v>15:26:38.000</v>
      </c>
      <c r="T287" t="str">
        <f t="shared" si="56"/>
        <v>15:26:38.000</v>
      </c>
      <c r="U287" t="str">
        <f t="shared" si="45"/>
        <v>A3817C</v>
      </c>
      <c r="V287">
        <v>0</v>
      </c>
      <c r="W287">
        <v>0</v>
      </c>
      <c r="X287">
        <v>1</v>
      </c>
      <c r="Z287">
        <v>1</v>
      </c>
      <c r="AA287">
        <v>8</v>
      </c>
      <c r="AB287">
        <v>3</v>
      </c>
      <c r="AC287">
        <v>0</v>
      </c>
      <c r="AD287">
        <v>9</v>
      </c>
      <c r="AE287">
        <v>0</v>
      </c>
      <c r="AF287">
        <v>3</v>
      </c>
      <c r="AG287">
        <v>2</v>
      </c>
      <c r="AH287">
        <v>0</v>
      </c>
      <c r="AI287" t="s">
        <v>394</v>
      </c>
      <c r="AJ287">
        <v>35.785088999999999</v>
      </c>
      <c r="AK287" t="s">
        <v>395</v>
      </c>
      <c r="AL287">
        <v>-90.741212000000004</v>
      </c>
      <c r="AM287">
        <v>25</v>
      </c>
      <c r="AN287">
        <v>1900</v>
      </c>
      <c r="AO287" t="s">
        <v>118</v>
      </c>
      <c r="AP287">
        <v>-87</v>
      </c>
      <c r="AQ287">
        <v>-36</v>
      </c>
      <c r="AR287">
        <v>768</v>
      </c>
      <c r="AZ287">
        <v>1200</v>
      </c>
      <c r="BA287">
        <v>1</v>
      </c>
      <c r="BB287" t="str">
        <f t="shared" si="48"/>
        <v xml:space="preserve">N325GC  </v>
      </c>
      <c r="BC287">
        <v>1</v>
      </c>
      <c r="BH287">
        <v>2000</v>
      </c>
      <c r="BI287">
        <v>1</v>
      </c>
      <c r="BJ287">
        <v>1</v>
      </c>
      <c r="BK287">
        <v>0</v>
      </c>
      <c r="BL287">
        <v>0</v>
      </c>
      <c r="BO287">
        <v>0</v>
      </c>
      <c r="BP287">
        <v>0</v>
      </c>
      <c r="BW287" t="str">
        <f>"15:26:38.725"</f>
        <v>15:26:38.725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0</v>
      </c>
      <c r="CP287" t="s">
        <v>119</v>
      </c>
      <c r="CQ287">
        <v>530</v>
      </c>
      <c r="CR287">
        <v>0</v>
      </c>
      <c r="CW287">
        <v>7245150</v>
      </c>
      <c r="CY287">
        <v>0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"01/04/2021 15:26:37.865"</f>
        <v>01/04/2021 15:26:37.865</v>
      </c>
      <c r="C288" t="str">
        <f t="shared" si="47"/>
        <v>FFDDD3C0</v>
      </c>
      <c r="D288" t="s">
        <v>178</v>
      </c>
      <c r="E288">
        <v>9</v>
      </c>
      <c r="F288">
        <v>1009</v>
      </c>
      <c r="G288" t="s">
        <v>114</v>
      </c>
      <c r="J288" t="s">
        <v>179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 t="shared" ref="S288:T290" si="57">"15:26:39.000"</f>
        <v>15:26:39.000</v>
      </c>
      <c r="T288" t="str">
        <f t="shared" si="57"/>
        <v>15:26:39.000</v>
      </c>
      <c r="U288" t="str">
        <f t="shared" si="45"/>
        <v>A3817C</v>
      </c>
      <c r="V288">
        <v>0</v>
      </c>
      <c r="W288">
        <v>0</v>
      </c>
      <c r="X288">
        <v>1</v>
      </c>
      <c r="Z288">
        <v>1</v>
      </c>
      <c r="AA288">
        <v>8</v>
      </c>
      <c r="AB288">
        <v>3</v>
      </c>
      <c r="AC288">
        <v>0</v>
      </c>
      <c r="AD288">
        <v>9</v>
      </c>
      <c r="AE288">
        <v>0</v>
      </c>
      <c r="AF288">
        <v>3</v>
      </c>
      <c r="AG288">
        <v>2</v>
      </c>
      <c r="AH288">
        <v>0</v>
      </c>
      <c r="AI288" t="s">
        <v>396</v>
      </c>
      <c r="AJ288">
        <v>35.784917</v>
      </c>
      <c r="AK288" t="s">
        <v>397</v>
      </c>
      <c r="AL288">
        <v>-90.741705999999994</v>
      </c>
      <c r="AM288">
        <v>25</v>
      </c>
      <c r="AN288">
        <v>2000</v>
      </c>
      <c r="AO288" t="s">
        <v>118</v>
      </c>
      <c r="AP288">
        <v>-84</v>
      </c>
      <c r="AQ288">
        <v>-35</v>
      </c>
      <c r="AR288">
        <v>960</v>
      </c>
      <c r="AZ288">
        <v>1200</v>
      </c>
      <c r="BA288">
        <v>1</v>
      </c>
      <c r="BB288" t="str">
        <f t="shared" si="48"/>
        <v xml:space="preserve">N325GC  </v>
      </c>
      <c r="BC288">
        <v>1</v>
      </c>
      <c r="BH288">
        <v>2000</v>
      </c>
      <c r="BI288">
        <v>1</v>
      </c>
      <c r="BJ288">
        <v>1</v>
      </c>
      <c r="BK288">
        <v>0</v>
      </c>
      <c r="BL288">
        <v>0</v>
      </c>
      <c r="BO288">
        <v>0</v>
      </c>
      <c r="BP288">
        <v>0</v>
      </c>
      <c r="BW288" t="str">
        <f>"15:26:39.899"</f>
        <v>15:26:39.899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3</v>
      </c>
      <c r="CP288" t="s">
        <v>119</v>
      </c>
      <c r="CQ288">
        <v>511</v>
      </c>
      <c r="CR288">
        <v>0</v>
      </c>
      <c r="CW288">
        <v>6964920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"01/04/2021 15:26:37.865"</f>
        <v>01/04/2021 15:26:37.865</v>
      </c>
      <c r="C289" t="str">
        <f t="shared" si="47"/>
        <v>FFDDD3C0</v>
      </c>
      <c r="D289" t="s">
        <v>113</v>
      </c>
      <c r="E289">
        <v>5</v>
      </c>
      <c r="H289">
        <v>169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 t="shared" si="57"/>
        <v>15:26:39.000</v>
      </c>
      <c r="T289" t="str">
        <f t="shared" si="57"/>
        <v>15:26:39.000</v>
      </c>
      <c r="U289" t="str">
        <f t="shared" si="45"/>
        <v>A3817C</v>
      </c>
      <c r="V289">
        <v>0</v>
      </c>
      <c r="W289">
        <v>0</v>
      </c>
      <c r="X289">
        <v>1</v>
      </c>
      <c r="Z289">
        <v>1</v>
      </c>
      <c r="AA289">
        <v>8</v>
      </c>
      <c r="AB289">
        <v>3</v>
      </c>
      <c r="AC289">
        <v>0</v>
      </c>
      <c r="AD289">
        <v>9</v>
      </c>
      <c r="AE289">
        <v>0</v>
      </c>
      <c r="AF289">
        <v>3</v>
      </c>
      <c r="AG289">
        <v>2</v>
      </c>
      <c r="AH289">
        <v>0</v>
      </c>
      <c r="AI289" t="s">
        <v>396</v>
      </c>
      <c r="AJ289">
        <v>35.784917</v>
      </c>
      <c r="AK289" t="s">
        <v>397</v>
      </c>
      <c r="AL289">
        <v>-90.741705999999994</v>
      </c>
      <c r="AM289">
        <v>25</v>
      </c>
      <c r="AN289">
        <v>2000</v>
      </c>
      <c r="AO289" t="s">
        <v>118</v>
      </c>
      <c r="AP289">
        <v>-84</v>
      </c>
      <c r="AQ289">
        <v>-35</v>
      </c>
      <c r="AR289">
        <v>960</v>
      </c>
      <c r="AZ289">
        <v>1200</v>
      </c>
      <c r="BA289">
        <v>1</v>
      </c>
      <c r="BB289" t="str">
        <f t="shared" si="48"/>
        <v xml:space="preserve">N325GC  </v>
      </c>
      <c r="BC289">
        <v>1</v>
      </c>
      <c r="BH289">
        <v>2000</v>
      </c>
      <c r="BI289">
        <v>1</v>
      </c>
      <c r="BJ289">
        <v>1</v>
      </c>
      <c r="BK289">
        <v>0</v>
      </c>
      <c r="BL289">
        <v>0</v>
      </c>
      <c r="BO289">
        <v>0</v>
      </c>
      <c r="BP289">
        <v>0</v>
      </c>
      <c r="BW289" t="str">
        <f>"15:26:39.899"</f>
        <v>15:26:39.899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3</v>
      </c>
      <c r="CP289" t="s">
        <v>119</v>
      </c>
      <c r="CQ289">
        <v>511</v>
      </c>
      <c r="CR289">
        <v>0</v>
      </c>
      <c r="CW289">
        <v>6964920</v>
      </c>
      <c r="CY289">
        <v>0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"01/04/2021 15:26:37.865"</f>
        <v>01/04/2021 15:26:37.865</v>
      </c>
      <c r="C290" t="str">
        <f t="shared" si="47"/>
        <v>FFDDD3C0</v>
      </c>
      <c r="D290" t="s">
        <v>306</v>
      </c>
      <c r="E290">
        <v>15</v>
      </c>
      <c r="H290">
        <v>30</v>
      </c>
      <c r="I290" t="s">
        <v>114</v>
      </c>
      <c r="J290" t="s">
        <v>307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 t="shared" si="57"/>
        <v>15:26:39.000</v>
      </c>
      <c r="T290" t="str">
        <f t="shared" si="57"/>
        <v>15:26:39.000</v>
      </c>
      <c r="U290" t="str">
        <f t="shared" si="45"/>
        <v>A3817C</v>
      </c>
      <c r="V290">
        <v>0</v>
      </c>
      <c r="W290">
        <v>0</v>
      </c>
      <c r="X290">
        <v>1</v>
      </c>
      <c r="Z290">
        <v>1</v>
      </c>
      <c r="AA290">
        <v>8</v>
      </c>
      <c r="AB290">
        <v>3</v>
      </c>
      <c r="AC290">
        <v>0</v>
      </c>
      <c r="AD290">
        <v>9</v>
      </c>
      <c r="AE290">
        <v>0</v>
      </c>
      <c r="AF290">
        <v>3</v>
      </c>
      <c r="AG290">
        <v>2</v>
      </c>
      <c r="AH290">
        <v>0</v>
      </c>
      <c r="AI290" t="s">
        <v>396</v>
      </c>
      <c r="AJ290">
        <v>35.784917</v>
      </c>
      <c r="AK290" t="s">
        <v>397</v>
      </c>
      <c r="AL290">
        <v>-90.741705999999994</v>
      </c>
      <c r="AM290">
        <v>25</v>
      </c>
      <c r="AN290">
        <v>2000</v>
      </c>
      <c r="AO290" t="s">
        <v>118</v>
      </c>
      <c r="AP290">
        <v>-84</v>
      </c>
      <c r="AQ290">
        <v>-35</v>
      </c>
      <c r="AR290">
        <v>960</v>
      </c>
      <c r="AZ290">
        <v>1200</v>
      </c>
      <c r="BA290">
        <v>1</v>
      </c>
      <c r="BB290" t="str">
        <f t="shared" si="48"/>
        <v xml:space="preserve">N325GC  </v>
      </c>
      <c r="BC290">
        <v>1</v>
      </c>
      <c r="BH290">
        <v>2000</v>
      </c>
      <c r="BI290">
        <v>1</v>
      </c>
      <c r="BJ290">
        <v>1</v>
      </c>
      <c r="BK290">
        <v>0</v>
      </c>
      <c r="BL290">
        <v>0</v>
      </c>
      <c r="BO290">
        <v>0</v>
      </c>
      <c r="BP290">
        <v>0</v>
      </c>
      <c r="BW290" t="str">
        <f>"15:26:39.899"</f>
        <v>15:26:39.899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0</v>
      </c>
      <c r="CP290" t="s">
        <v>119</v>
      </c>
      <c r="CQ290">
        <v>530</v>
      </c>
      <c r="CR290">
        <v>0</v>
      </c>
      <c r="CW290">
        <v>7245376</v>
      </c>
      <c r="CY290">
        <v>0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"01/04/2021 15:26:38.763"</f>
        <v>01/04/2021 15:26:38.763</v>
      </c>
      <c r="C291" t="str">
        <f t="shared" si="47"/>
        <v>FFDDD3C0</v>
      </c>
      <c r="D291" t="s">
        <v>178</v>
      </c>
      <c r="E291">
        <v>9</v>
      </c>
      <c r="F291">
        <v>1009</v>
      </c>
      <c r="G291" t="s">
        <v>114</v>
      </c>
      <c r="J291" t="s">
        <v>179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 t="shared" ref="S291:T293" si="58">"15:26:40.000"</f>
        <v>15:26:40.000</v>
      </c>
      <c r="T291" t="str">
        <f t="shared" si="58"/>
        <v>15:26:40.000</v>
      </c>
      <c r="U291" t="str">
        <f t="shared" si="45"/>
        <v>A3817C</v>
      </c>
      <c r="V291">
        <v>0</v>
      </c>
      <c r="W291">
        <v>0</v>
      </c>
      <c r="X291">
        <v>1</v>
      </c>
      <c r="Z291">
        <v>1</v>
      </c>
      <c r="AA291">
        <v>8</v>
      </c>
      <c r="AB291">
        <v>3</v>
      </c>
      <c r="AC291">
        <v>0</v>
      </c>
      <c r="AD291">
        <v>9</v>
      </c>
      <c r="AE291">
        <v>0</v>
      </c>
      <c r="AF291">
        <v>3</v>
      </c>
      <c r="AG291">
        <v>2</v>
      </c>
      <c r="AH291">
        <v>0</v>
      </c>
      <c r="AI291" t="s">
        <v>398</v>
      </c>
      <c r="AJ291">
        <v>35.784745000000001</v>
      </c>
      <c r="AK291" t="s">
        <v>399</v>
      </c>
      <c r="AL291">
        <v>-90.742198999999999</v>
      </c>
      <c r="AM291">
        <v>25</v>
      </c>
      <c r="AN291">
        <v>2000</v>
      </c>
      <c r="AO291" t="s">
        <v>118</v>
      </c>
      <c r="AP291">
        <v>-83</v>
      </c>
      <c r="AQ291">
        <v>-34</v>
      </c>
      <c r="AR291">
        <v>1088</v>
      </c>
      <c r="AZ291">
        <v>1200</v>
      </c>
      <c r="BA291">
        <v>1</v>
      </c>
      <c r="BB291" t="str">
        <f t="shared" si="48"/>
        <v xml:space="preserve">N325GC  </v>
      </c>
      <c r="BC291">
        <v>1</v>
      </c>
      <c r="BH291">
        <v>2025</v>
      </c>
      <c r="BI291">
        <v>1</v>
      </c>
      <c r="BJ291">
        <v>1</v>
      </c>
      <c r="BK291">
        <v>0</v>
      </c>
      <c r="BL291">
        <v>0</v>
      </c>
      <c r="BO291">
        <v>0</v>
      </c>
      <c r="BP291">
        <v>0</v>
      </c>
      <c r="BW291" t="str">
        <f>"15:26:40.854"</f>
        <v>15:26:40.854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3</v>
      </c>
      <c r="CP291" t="s">
        <v>119</v>
      </c>
      <c r="CQ291">
        <v>511</v>
      </c>
      <c r="CR291">
        <v>0</v>
      </c>
      <c r="CW291">
        <v>6965107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"01/04/2021 15:26:38.763"</f>
        <v>01/04/2021 15:26:38.763</v>
      </c>
      <c r="C292" t="str">
        <f t="shared" si="47"/>
        <v>FFDDD3C0</v>
      </c>
      <c r="D292" t="s">
        <v>113</v>
      </c>
      <c r="E292">
        <v>5</v>
      </c>
      <c r="H292">
        <v>169</v>
      </c>
      <c r="I292" t="s">
        <v>114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 t="shared" si="58"/>
        <v>15:26:40.000</v>
      </c>
      <c r="T292" t="str">
        <f t="shared" si="58"/>
        <v>15:26:40.000</v>
      </c>
      <c r="U292" t="str">
        <f t="shared" si="45"/>
        <v>A3817C</v>
      </c>
      <c r="V292">
        <v>0</v>
      </c>
      <c r="W292">
        <v>0</v>
      </c>
      <c r="X292">
        <v>1</v>
      </c>
      <c r="Z292">
        <v>1</v>
      </c>
      <c r="AA292">
        <v>8</v>
      </c>
      <c r="AB292">
        <v>3</v>
      </c>
      <c r="AC292">
        <v>0</v>
      </c>
      <c r="AD292">
        <v>9</v>
      </c>
      <c r="AE292">
        <v>0</v>
      </c>
      <c r="AF292">
        <v>3</v>
      </c>
      <c r="AG292">
        <v>2</v>
      </c>
      <c r="AH292">
        <v>0</v>
      </c>
      <c r="AI292" t="s">
        <v>398</v>
      </c>
      <c r="AJ292">
        <v>35.784745000000001</v>
      </c>
      <c r="AK292" t="s">
        <v>399</v>
      </c>
      <c r="AL292">
        <v>-90.742198999999999</v>
      </c>
      <c r="AM292">
        <v>25</v>
      </c>
      <c r="AN292">
        <v>2000</v>
      </c>
      <c r="AO292" t="s">
        <v>118</v>
      </c>
      <c r="AP292">
        <v>-83</v>
      </c>
      <c r="AQ292">
        <v>-34</v>
      </c>
      <c r="AR292">
        <v>1088</v>
      </c>
      <c r="AZ292">
        <v>1200</v>
      </c>
      <c r="BA292">
        <v>1</v>
      </c>
      <c r="BB292" t="str">
        <f t="shared" si="48"/>
        <v xml:space="preserve">N325GC  </v>
      </c>
      <c r="BC292">
        <v>1</v>
      </c>
      <c r="BH292">
        <v>2025</v>
      </c>
      <c r="BI292">
        <v>1</v>
      </c>
      <c r="BJ292">
        <v>1</v>
      </c>
      <c r="BK292">
        <v>0</v>
      </c>
      <c r="BL292">
        <v>0</v>
      </c>
      <c r="BO292">
        <v>0</v>
      </c>
      <c r="BP292">
        <v>0</v>
      </c>
      <c r="BW292" t="str">
        <f>"15:26:40.854"</f>
        <v>15:26:40.854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3</v>
      </c>
      <c r="CP292" t="s">
        <v>119</v>
      </c>
      <c r="CQ292">
        <v>511</v>
      </c>
      <c r="CR292">
        <v>0</v>
      </c>
      <c r="CW292">
        <v>6965107</v>
      </c>
      <c r="CY292">
        <v>0</v>
      </c>
      <c r="CZ292">
        <v>0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"01/04/2021 15:26:38.763"</f>
        <v>01/04/2021 15:26:38.763</v>
      </c>
      <c r="C293" t="str">
        <f t="shared" si="47"/>
        <v>FFDDD3C0</v>
      </c>
      <c r="D293" t="s">
        <v>306</v>
      </c>
      <c r="E293">
        <v>15</v>
      </c>
      <c r="H293">
        <v>30</v>
      </c>
      <c r="I293" t="s">
        <v>114</v>
      </c>
      <c r="J293" t="s">
        <v>307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 t="shared" si="58"/>
        <v>15:26:40.000</v>
      </c>
      <c r="T293" t="str">
        <f t="shared" si="58"/>
        <v>15:26:40.000</v>
      </c>
      <c r="U293" t="str">
        <f t="shared" si="45"/>
        <v>A3817C</v>
      </c>
      <c r="V293">
        <v>0</v>
      </c>
      <c r="W293">
        <v>0</v>
      </c>
      <c r="X293">
        <v>1</v>
      </c>
      <c r="Z293">
        <v>1</v>
      </c>
      <c r="AA293">
        <v>8</v>
      </c>
      <c r="AB293">
        <v>3</v>
      </c>
      <c r="AC293">
        <v>0</v>
      </c>
      <c r="AD293">
        <v>9</v>
      </c>
      <c r="AE293">
        <v>0</v>
      </c>
      <c r="AF293">
        <v>3</v>
      </c>
      <c r="AG293">
        <v>2</v>
      </c>
      <c r="AH293">
        <v>0</v>
      </c>
      <c r="AI293" t="s">
        <v>398</v>
      </c>
      <c r="AJ293">
        <v>35.784745000000001</v>
      </c>
      <c r="AK293" t="s">
        <v>399</v>
      </c>
      <c r="AL293">
        <v>-90.742198999999999</v>
      </c>
      <c r="AM293">
        <v>25</v>
      </c>
      <c r="AN293">
        <v>2000</v>
      </c>
      <c r="AO293" t="s">
        <v>118</v>
      </c>
      <c r="AP293">
        <v>-83</v>
      </c>
      <c r="AQ293">
        <v>-34</v>
      </c>
      <c r="AR293">
        <v>1088</v>
      </c>
      <c r="AZ293">
        <v>1200</v>
      </c>
      <c r="BA293">
        <v>1</v>
      </c>
      <c r="BB293" t="str">
        <f t="shared" si="48"/>
        <v xml:space="preserve">N325GC  </v>
      </c>
      <c r="BC293">
        <v>1</v>
      </c>
      <c r="BH293">
        <v>2025</v>
      </c>
      <c r="BI293">
        <v>1</v>
      </c>
      <c r="BJ293">
        <v>1</v>
      </c>
      <c r="BK293">
        <v>0</v>
      </c>
      <c r="BL293">
        <v>0</v>
      </c>
      <c r="BO293">
        <v>0</v>
      </c>
      <c r="BP293">
        <v>0</v>
      </c>
      <c r="BW293" t="str">
        <f>"15:26:40.854"</f>
        <v>15:26:40.854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0</v>
      </c>
      <c r="CP293" t="s">
        <v>119</v>
      </c>
      <c r="CQ293">
        <v>530</v>
      </c>
      <c r="CR293">
        <v>0</v>
      </c>
      <c r="CW293">
        <v>7245575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"01/04/2021 15:26:39.720"</f>
        <v>01/04/2021 15:26:39.720</v>
      </c>
      <c r="C294" t="str">
        <f t="shared" si="47"/>
        <v>FFDDD3C0</v>
      </c>
      <c r="D294" t="s">
        <v>178</v>
      </c>
      <c r="E294">
        <v>9</v>
      </c>
      <c r="F294">
        <v>1009</v>
      </c>
      <c r="G294" t="s">
        <v>114</v>
      </c>
      <c r="J294" t="s">
        <v>179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 t="shared" ref="S294:T296" si="59">"15:26:41.000"</f>
        <v>15:26:41.000</v>
      </c>
      <c r="T294" t="str">
        <f t="shared" si="59"/>
        <v>15:26:41.000</v>
      </c>
      <c r="U294" t="str">
        <f t="shared" si="45"/>
        <v>A3817C</v>
      </c>
      <c r="V294">
        <v>0</v>
      </c>
      <c r="W294">
        <v>0</v>
      </c>
      <c r="X294">
        <v>1</v>
      </c>
      <c r="Z294">
        <v>1</v>
      </c>
      <c r="AA294">
        <v>8</v>
      </c>
      <c r="AB294">
        <v>3</v>
      </c>
      <c r="AC294">
        <v>0</v>
      </c>
      <c r="AD294">
        <v>9</v>
      </c>
      <c r="AE294">
        <v>0</v>
      </c>
      <c r="AF294">
        <v>3</v>
      </c>
      <c r="AG294">
        <v>2</v>
      </c>
      <c r="AH294">
        <v>0</v>
      </c>
      <c r="AI294" t="s">
        <v>400</v>
      </c>
      <c r="AJ294">
        <v>35.784573999999999</v>
      </c>
      <c r="AK294" t="s">
        <v>401</v>
      </c>
      <c r="AL294">
        <v>-90.742693000000003</v>
      </c>
      <c r="AM294">
        <v>25</v>
      </c>
      <c r="AN294">
        <v>2000</v>
      </c>
      <c r="AO294" t="s">
        <v>118</v>
      </c>
      <c r="AP294">
        <v>-83</v>
      </c>
      <c r="AQ294">
        <v>-34</v>
      </c>
      <c r="AR294">
        <v>1088</v>
      </c>
      <c r="AZ294">
        <v>1200</v>
      </c>
      <c r="BA294">
        <v>1</v>
      </c>
      <c r="BB294" t="str">
        <f t="shared" si="48"/>
        <v xml:space="preserve">N325GC  </v>
      </c>
      <c r="BC294">
        <v>1</v>
      </c>
      <c r="BH294">
        <v>2025</v>
      </c>
      <c r="BI294">
        <v>1</v>
      </c>
      <c r="BJ294">
        <v>1</v>
      </c>
      <c r="BK294">
        <v>0</v>
      </c>
      <c r="BL294">
        <v>0</v>
      </c>
      <c r="BO294">
        <v>0</v>
      </c>
      <c r="BP294">
        <v>0</v>
      </c>
      <c r="BW294" t="str">
        <f>"15:26:41.817"</f>
        <v>15:26:41.817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3</v>
      </c>
      <c r="CP294" t="s">
        <v>119</v>
      </c>
      <c r="CQ294">
        <v>511</v>
      </c>
      <c r="CR294">
        <v>0</v>
      </c>
      <c r="CW294">
        <v>6965276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"01/04/2021 15:26:39.720"</f>
        <v>01/04/2021 15:26:39.720</v>
      </c>
      <c r="C295" t="str">
        <f t="shared" si="47"/>
        <v>FFDDD3C0</v>
      </c>
      <c r="D295" t="s">
        <v>113</v>
      </c>
      <c r="E295">
        <v>5</v>
      </c>
      <c r="H295">
        <v>169</v>
      </c>
      <c r="I295" t="s">
        <v>114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 t="shared" si="59"/>
        <v>15:26:41.000</v>
      </c>
      <c r="T295" t="str">
        <f t="shared" si="59"/>
        <v>15:26:41.000</v>
      </c>
      <c r="U295" t="str">
        <f t="shared" si="45"/>
        <v>A3817C</v>
      </c>
      <c r="V295">
        <v>0</v>
      </c>
      <c r="W295">
        <v>0</v>
      </c>
      <c r="X295">
        <v>1</v>
      </c>
      <c r="Z295">
        <v>1</v>
      </c>
      <c r="AA295">
        <v>8</v>
      </c>
      <c r="AB295">
        <v>3</v>
      </c>
      <c r="AC295">
        <v>0</v>
      </c>
      <c r="AD295">
        <v>9</v>
      </c>
      <c r="AE295">
        <v>0</v>
      </c>
      <c r="AF295">
        <v>3</v>
      </c>
      <c r="AG295">
        <v>2</v>
      </c>
      <c r="AH295">
        <v>0</v>
      </c>
      <c r="AI295" t="s">
        <v>400</v>
      </c>
      <c r="AJ295">
        <v>35.784573999999999</v>
      </c>
      <c r="AK295" t="s">
        <v>401</v>
      </c>
      <c r="AL295">
        <v>-90.742693000000003</v>
      </c>
      <c r="AM295">
        <v>25</v>
      </c>
      <c r="AN295">
        <v>2000</v>
      </c>
      <c r="AO295" t="s">
        <v>118</v>
      </c>
      <c r="AP295">
        <v>-83</v>
      </c>
      <c r="AQ295">
        <v>-34</v>
      </c>
      <c r="AR295">
        <v>1088</v>
      </c>
      <c r="AZ295">
        <v>1200</v>
      </c>
      <c r="BA295">
        <v>1</v>
      </c>
      <c r="BB295" t="str">
        <f t="shared" si="48"/>
        <v xml:space="preserve">N325GC  </v>
      </c>
      <c r="BC295">
        <v>1</v>
      </c>
      <c r="BH295">
        <v>2025</v>
      </c>
      <c r="BI295">
        <v>1</v>
      </c>
      <c r="BJ295">
        <v>1</v>
      </c>
      <c r="BK295">
        <v>0</v>
      </c>
      <c r="BL295">
        <v>0</v>
      </c>
      <c r="BO295">
        <v>0</v>
      </c>
      <c r="BP295">
        <v>0</v>
      </c>
      <c r="BW295" t="str">
        <f>"15:26:41.817"</f>
        <v>15:26:41.817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3</v>
      </c>
      <c r="CP295" t="s">
        <v>119</v>
      </c>
      <c r="CQ295">
        <v>511</v>
      </c>
      <c r="CR295">
        <v>0</v>
      </c>
      <c r="CW295">
        <v>6965276</v>
      </c>
      <c r="CY295">
        <v>0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"01/04/2021 15:26:39.720"</f>
        <v>01/04/2021 15:26:39.720</v>
      </c>
      <c r="C296" t="str">
        <f t="shared" si="47"/>
        <v>FFDDD3C0</v>
      </c>
      <c r="D296" t="s">
        <v>306</v>
      </c>
      <c r="E296">
        <v>15</v>
      </c>
      <c r="H296">
        <v>30</v>
      </c>
      <c r="I296" t="s">
        <v>114</v>
      </c>
      <c r="J296" t="s">
        <v>307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 t="shared" si="59"/>
        <v>15:26:41.000</v>
      </c>
      <c r="T296" t="str">
        <f t="shared" si="59"/>
        <v>15:26:41.000</v>
      </c>
      <c r="U296" t="str">
        <f t="shared" si="45"/>
        <v>A3817C</v>
      </c>
      <c r="V296">
        <v>0</v>
      </c>
      <c r="W296">
        <v>0</v>
      </c>
      <c r="X296">
        <v>1</v>
      </c>
      <c r="Z296">
        <v>1</v>
      </c>
      <c r="AA296">
        <v>8</v>
      </c>
      <c r="AB296">
        <v>3</v>
      </c>
      <c r="AC296">
        <v>0</v>
      </c>
      <c r="AD296">
        <v>9</v>
      </c>
      <c r="AE296">
        <v>0</v>
      </c>
      <c r="AF296">
        <v>3</v>
      </c>
      <c r="AG296">
        <v>2</v>
      </c>
      <c r="AH296">
        <v>0</v>
      </c>
      <c r="AI296" t="s">
        <v>400</v>
      </c>
      <c r="AJ296">
        <v>35.784573999999999</v>
      </c>
      <c r="AK296" t="s">
        <v>401</v>
      </c>
      <c r="AL296">
        <v>-90.742693000000003</v>
      </c>
      <c r="AM296">
        <v>25</v>
      </c>
      <c r="AN296">
        <v>2000</v>
      </c>
      <c r="AO296" t="s">
        <v>118</v>
      </c>
      <c r="AP296">
        <v>-83</v>
      </c>
      <c r="AQ296">
        <v>-34</v>
      </c>
      <c r="AR296">
        <v>1088</v>
      </c>
      <c r="AZ296">
        <v>1200</v>
      </c>
      <c r="BA296">
        <v>1</v>
      </c>
      <c r="BB296" t="str">
        <f t="shared" si="48"/>
        <v xml:space="preserve">N325GC  </v>
      </c>
      <c r="BC296">
        <v>1</v>
      </c>
      <c r="BH296">
        <v>2025</v>
      </c>
      <c r="BI296">
        <v>1</v>
      </c>
      <c r="BJ296">
        <v>1</v>
      </c>
      <c r="BK296">
        <v>0</v>
      </c>
      <c r="BL296">
        <v>0</v>
      </c>
      <c r="BO296">
        <v>0</v>
      </c>
      <c r="BP296">
        <v>0</v>
      </c>
      <c r="BW296" t="str">
        <f>"15:26:41.817"</f>
        <v>15:26:41.817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0</v>
      </c>
      <c r="CP296" t="s">
        <v>119</v>
      </c>
      <c r="CQ296">
        <v>530</v>
      </c>
      <c r="CR296">
        <v>0</v>
      </c>
      <c r="CW296">
        <v>7245761</v>
      </c>
      <c r="CY296">
        <v>0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"01/04/2021 15:26:40.273"</f>
        <v>01/04/2021 15:26:40.273</v>
      </c>
      <c r="C297" t="str">
        <f t="shared" si="47"/>
        <v>FFDDD3C0</v>
      </c>
      <c r="D297" t="s">
        <v>178</v>
      </c>
      <c r="E297">
        <v>9</v>
      </c>
      <c r="F297">
        <v>1009</v>
      </c>
      <c r="G297" t="s">
        <v>114</v>
      </c>
      <c r="J297" t="s">
        <v>179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 t="shared" ref="S297:T299" si="60">"15:26:42.000"</f>
        <v>15:26:42.000</v>
      </c>
      <c r="T297" t="str">
        <f t="shared" si="60"/>
        <v>15:26:42.000</v>
      </c>
      <c r="U297" t="str">
        <f t="shared" si="45"/>
        <v>A3817C</v>
      </c>
      <c r="V297">
        <v>0</v>
      </c>
      <c r="W297">
        <v>0</v>
      </c>
      <c r="X297">
        <v>1</v>
      </c>
      <c r="Z297">
        <v>1</v>
      </c>
      <c r="AA297">
        <v>8</v>
      </c>
      <c r="AB297">
        <v>3</v>
      </c>
      <c r="AC297">
        <v>0</v>
      </c>
      <c r="AD297">
        <v>9</v>
      </c>
      <c r="AE297">
        <v>0</v>
      </c>
      <c r="AF297">
        <v>3</v>
      </c>
      <c r="AG297">
        <v>2</v>
      </c>
      <c r="AH297">
        <v>0</v>
      </c>
      <c r="AI297" t="s">
        <v>402</v>
      </c>
      <c r="AJ297">
        <v>35.784422999999997</v>
      </c>
      <c r="AK297" t="s">
        <v>403</v>
      </c>
      <c r="AL297">
        <v>-90.743165000000005</v>
      </c>
      <c r="AM297">
        <v>25</v>
      </c>
      <c r="AN297">
        <v>2000</v>
      </c>
      <c r="AO297" t="s">
        <v>118</v>
      </c>
      <c r="AP297">
        <v>-82</v>
      </c>
      <c r="AQ297">
        <v>-34</v>
      </c>
      <c r="AR297">
        <v>1024</v>
      </c>
      <c r="AZ297">
        <v>1200</v>
      </c>
      <c r="BA297">
        <v>1</v>
      </c>
      <c r="BB297" t="str">
        <f t="shared" si="48"/>
        <v xml:space="preserve">N325GC  </v>
      </c>
      <c r="BC297">
        <v>1</v>
      </c>
      <c r="BH297">
        <v>2025</v>
      </c>
      <c r="BI297">
        <v>1</v>
      </c>
      <c r="BJ297">
        <v>1</v>
      </c>
      <c r="BK297">
        <v>0</v>
      </c>
      <c r="BL297">
        <v>0</v>
      </c>
      <c r="BO297">
        <v>0</v>
      </c>
      <c r="BP297">
        <v>0</v>
      </c>
      <c r="BW297" t="str">
        <f>"15:26:42.367"</f>
        <v>15:26:42.367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3</v>
      </c>
      <c r="CP297" t="s">
        <v>119</v>
      </c>
      <c r="CQ297">
        <v>511</v>
      </c>
      <c r="CR297">
        <v>0</v>
      </c>
      <c r="CW297">
        <v>6965379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"01/04/2021 15:26:40.273"</f>
        <v>01/04/2021 15:26:40.273</v>
      </c>
      <c r="C298" t="str">
        <f t="shared" si="47"/>
        <v>FFDDD3C0</v>
      </c>
      <c r="D298" t="s">
        <v>113</v>
      </c>
      <c r="E298">
        <v>5</v>
      </c>
      <c r="H298">
        <v>169</v>
      </c>
      <c r="I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 t="shared" si="60"/>
        <v>15:26:42.000</v>
      </c>
      <c r="T298" t="str">
        <f t="shared" si="60"/>
        <v>15:26:42.000</v>
      </c>
      <c r="U298" t="str">
        <f t="shared" si="45"/>
        <v>A3817C</v>
      </c>
      <c r="V298">
        <v>0</v>
      </c>
      <c r="W298">
        <v>0</v>
      </c>
      <c r="X298">
        <v>1</v>
      </c>
      <c r="Z298">
        <v>1</v>
      </c>
      <c r="AA298">
        <v>8</v>
      </c>
      <c r="AB298">
        <v>3</v>
      </c>
      <c r="AC298">
        <v>0</v>
      </c>
      <c r="AD298">
        <v>9</v>
      </c>
      <c r="AE298">
        <v>0</v>
      </c>
      <c r="AF298">
        <v>3</v>
      </c>
      <c r="AG298">
        <v>2</v>
      </c>
      <c r="AH298">
        <v>0</v>
      </c>
      <c r="AI298" t="s">
        <v>402</v>
      </c>
      <c r="AJ298">
        <v>35.784422999999997</v>
      </c>
      <c r="AK298" t="s">
        <v>403</v>
      </c>
      <c r="AL298">
        <v>-90.743165000000005</v>
      </c>
      <c r="AM298">
        <v>25</v>
      </c>
      <c r="AN298">
        <v>2000</v>
      </c>
      <c r="AO298" t="s">
        <v>118</v>
      </c>
      <c r="AP298">
        <v>-82</v>
      </c>
      <c r="AQ298">
        <v>-34</v>
      </c>
      <c r="AR298">
        <v>1024</v>
      </c>
      <c r="AZ298">
        <v>1200</v>
      </c>
      <c r="BA298">
        <v>1</v>
      </c>
      <c r="BB298" t="str">
        <f t="shared" si="48"/>
        <v xml:space="preserve">N325GC  </v>
      </c>
      <c r="BC298">
        <v>1</v>
      </c>
      <c r="BH298">
        <v>2025</v>
      </c>
      <c r="BI298">
        <v>1</v>
      </c>
      <c r="BJ298">
        <v>1</v>
      </c>
      <c r="BK298">
        <v>0</v>
      </c>
      <c r="BL298">
        <v>0</v>
      </c>
      <c r="BO298">
        <v>0</v>
      </c>
      <c r="BP298">
        <v>0</v>
      </c>
      <c r="BW298" t="str">
        <f>"15:26:42.367"</f>
        <v>15:26:42.367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3</v>
      </c>
      <c r="CP298" t="s">
        <v>119</v>
      </c>
      <c r="CQ298">
        <v>511</v>
      </c>
      <c r="CR298">
        <v>0</v>
      </c>
      <c r="CW298">
        <v>6965379</v>
      </c>
      <c r="CY298">
        <v>0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"01/04/2021 15:26:40.273"</f>
        <v>01/04/2021 15:26:40.273</v>
      </c>
      <c r="C299" t="str">
        <f t="shared" si="47"/>
        <v>FFDDD3C0</v>
      </c>
      <c r="D299" t="s">
        <v>306</v>
      </c>
      <c r="E299">
        <v>15</v>
      </c>
      <c r="H299">
        <v>30</v>
      </c>
      <c r="I299" t="s">
        <v>114</v>
      </c>
      <c r="J299" t="s">
        <v>307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 t="shared" si="60"/>
        <v>15:26:42.000</v>
      </c>
      <c r="T299" t="str">
        <f t="shared" si="60"/>
        <v>15:26:42.000</v>
      </c>
      <c r="U299" t="str">
        <f t="shared" si="45"/>
        <v>A3817C</v>
      </c>
      <c r="V299">
        <v>0</v>
      </c>
      <c r="W299">
        <v>0</v>
      </c>
      <c r="X299">
        <v>1</v>
      </c>
      <c r="Z299">
        <v>1</v>
      </c>
      <c r="AA299">
        <v>8</v>
      </c>
      <c r="AB299">
        <v>3</v>
      </c>
      <c r="AC299">
        <v>0</v>
      </c>
      <c r="AD299">
        <v>9</v>
      </c>
      <c r="AE299">
        <v>0</v>
      </c>
      <c r="AF299">
        <v>3</v>
      </c>
      <c r="AG299">
        <v>2</v>
      </c>
      <c r="AH299">
        <v>0</v>
      </c>
      <c r="AI299" t="s">
        <v>402</v>
      </c>
      <c r="AJ299">
        <v>35.784422999999997</v>
      </c>
      <c r="AK299" t="s">
        <v>403</v>
      </c>
      <c r="AL299">
        <v>-90.743165000000005</v>
      </c>
      <c r="AM299">
        <v>25</v>
      </c>
      <c r="AN299">
        <v>2000</v>
      </c>
      <c r="AO299" t="s">
        <v>118</v>
      </c>
      <c r="AP299">
        <v>-82</v>
      </c>
      <c r="AQ299">
        <v>-34</v>
      </c>
      <c r="AR299">
        <v>1024</v>
      </c>
      <c r="AZ299">
        <v>1200</v>
      </c>
      <c r="BA299">
        <v>1</v>
      </c>
      <c r="BB299" t="str">
        <f t="shared" si="48"/>
        <v xml:space="preserve">N325GC  </v>
      </c>
      <c r="BC299">
        <v>1</v>
      </c>
      <c r="BH299">
        <v>2025</v>
      </c>
      <c r="BI299">
        <v>1</v>
      </c>
      <c r="BJ299">
        <v>1</v>
      </c>
      <c r="BK299">
        <v>0</v>
      </c>
      <c r="BL299">
        <v>0</v>
      </c>
      <c r="BO299">
        <v>0</v>
      </c>
      <c r="BP299">
        <v>0</v>
      </c>
      <c r="BW299" t="str">
        <f>"15:26:42.367"</f>
        <v>15:26:42.367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0</v>
      </c>
      <c r="CP299" t="s">
        <v>119</v>
      </c>
      <c r="CQ299">
        <v>530</v>
      </c>
      <c r="CR299">
        <v>0</v>
      </c>
      <c r="CW299">
        <v>7245866</v>
      </c>
      <c r="CY299">
        <v>0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"01/04/2021 15:26:41.847"</f>
        <v>01/04/2021 15:26:41.847</v>
      </c>
      <c r="C300" t="str">
        <f t="shared" si="47"/>
        <v>FFDDD3C0</v>
      </c>
      <c r="D300" t="s">
        <v>113</v>
      </c>
      <c r="E300">
        <v>5</v>
      </c>
      <c r="H300">
        <v>169</v>
      </c>
      <c r="I300" t="s">
        <v>114</v>
      </c>
      <c r="J300" t="s">
        <v>115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 t="shared" ref="S300:T302" si="61">"15:26:43.000"</f>
        <v>15:26:43.000</v>
      </c>
      <c r="T300" t="str">
        <f t="shared" si="61"/>
        <v>15:26:43.000</v>
      </c>
      <c r="U300" t="str">
        <f t="shared" si="45"/>
        <v>A3817C</v>
      </c>
      <c r="V300">
        <v>0</v>
      </c>
      <c r="W300">
        <v>0</v>
      </c>
      <c r="X300">
        <v>1</v>
      </c>
      <c r="Z300">
        <v>1</v>
      </c>
      <c r="AA300">
        <v>8</v>
      </c>
      <c r="AB300">
        <v>3</v>
      </c>
      <c r="AC300">
        <v>0</v>
      </c>
      <c r="AD300">
        <v>9</v>
      </c>
      <c r="AE300">
        <v>0</v>
      </c>
      <c r="AF300">
        <v>3</v>
      </c>
      <c r="AG300">
        <v>2</v>
      </c>
      <c r="AH300">
        <v>0</v>
      </c>
      <c r="AI300" t="s">
        <v>404</v>
      </c>
      <c r="AJ300">
        <v>35.784272999999999</v>
      </c>
      <c r="AK300" t="s">
        <v>405</v>
      </c>
      <c r="AL300">
        <v>-90.743637000000007</v>
      </c>
      <c r="AM300">
        <v>25</v>
      </c>
      <c r="AN300">
        <v>2000</v>
      </c>
      <c r="AO300" t="s">
        <v>118</v>
      </c>
      <c r="AP300">
        <v>-83</v>
      </c>
      <c r="AQ300">
        <v>-33</v>
      </c>
      <c r="AR300">
        <v>704</v>
      </c>
      <c r="AZ300">
        <v>1200</v>
      </c>
      <c r="BA300">
        <v>1</v>
      </c>
      <c r="BB300" t="str">
        <f t="shared" si="48"/>
        <v xml:space="preserve">N325GC  </v>
      </c>
      <c r="BC300">
        <v>1</v>
      </c>
      <c r="BH300">
        <v>2075</v>
      </c>
      <c r="BI300">
        <v>1</v>
      </c>
      <c r="BJ300">
        <v>1</v>
      </c>
      <c r="BK300">
        <v>0</v>
      </c>
      <c r="BL300">
        <v>0</v>
      </c>
      <c r="BO300">
        <v>0</v>
      </c>
      <c r="BP300">
        <v>0</v>
      </c>
      <c r="BW300" t="str">
        <f>"15:26:43.919"</f>
        <v>15:26:43.919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2</v>
      </c>
      <c r="CP300" t="s">
        <v>119</v>
      </c>
      <c r="CQ300">
        <v>511</v>
      </c>
      <c r="CR300">
        <v>0</v>
      </c>
      <c r="CW300">
        <v>6965661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"01/04/2021 15:26:41.847"</f>
        <v>01/04/2021 15:26:41.847</v>
      </c>
      <c r="C301" t="str">
        <f t="shared" si="47"/>
        <v>FFDDD3C0</v>
      </c>
      <c r="D301" t="s">
        <v>306</v>
      </c>
      <c r="E301">
        <v>15</v>
      </c>
      <c r="H301">
        <v>30</v>
      </c>
      <c r="I301" t="s">
        <v>114</v>
      </c>
      <c r="J301" t="s">
        <v>307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 t="shared" si="61"/>
        <v>15:26:43.000</v>
      </c>
      <c r="T301" t="str">
        <f t="shared" si="61"/>
        <v>15:26:43.000</v>
      </c>
      <c r="U301" t="str">
        <f t="shared" si="45"/>
        <v>A3817C</v>
      </c>
      <c r="V301">
        <v>0</v>
      </c>
      <c r="W301">
        <v>0</v>
      </c>
      <c r="X301">
        <v>1</v>
      </c>
      <c r="Z301">
        <v>1</v>
      </c>
      <c r="AA301">
        <v>8</v>
      </c>
      <c r="AB301">
        <v>3</v>
      </c>
      <c r="AC301">
        <v>0</v>
      </c>
      <c r="AD301">
        <v>9</v>
      </c>
      <c r="AE301">
        <v>0</v>
      </c>
      <c r="AF301">
        <v>3</v>
      </c>
      <c r="AG301">
        <v>2</v>
      </c>
      <c r="AH301">
        <v>0</v>
      </c>
      <c r="AI301" t="s">
        <v>404</v>
      </c>
      <c r="AJ301">
        <v>35.784272999999999</v>
      </c>
      <c r="AK301" t="s">
        <v>405</v>
      </c>
      <c r="AL301">
        <v>-90.743637000000007</v>
      </c>
      <c r="AM301">
        <v>25</v>
      </c>
      <c r="AN301">
        <v>2000</v>
      </c>
      <c r="AO301" t="s">
        <v>118</v>
      </c>
      <c r="AP301">
        <v>-83</v>
      </c>
      <c r="AQ301">
        <v>-33</v>
      </c>
      <c r="AR301">
        <v>704</v>
      </c>
      <c r="AZ301">
        <v>1200</v>
      </c>
      <c r="BA301">
        <v>1</v>
      </c>
      <c r="BB301" t="str">
        <f t="shared" si="48"/>
        <v xml:space="preserve">N325GC  </v>
      </c>
      <c r="BC301">
        <v>1</v>
      </c>
      <c r="BH301">
        <v>2075</v>
      </c>
      <c r="BI301">
        <v>1</v>
      </c>
      <c r="BJ301">
        <v>1</v>
      </c>
      <c r="BK301">
        <v>0</v>
      </c>
      <c r="BL301">
        <v>0</v>
      </c>
      <c r="BO301">
        <v>0</v>
      </c>
      <c r="BP301">
        <v>0</v>
      </c>
      <c r="BW301" t="str">
        <f>"15:26:43.919"</f>
        <v>15:26:43.919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0</v>
      </c>
      <c r="CP301" t="s">
        <v>119</v>
      </c>
      <c r="CQ301">
        <v>530</v>
      </c>
      <c r="CR301">
        <v>0</v>
      </c>
      <c r="CW301">
        <v>7246146</v>
      </c>
      <c r="CY301">
        <v>0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"01/04/2021 15:26:41.847"</f>
        <v>01/04/2021 15:26:41.847</v>
      </c>
      <c r="C302" t="str">
        <f t="shared" si="47"/>
        <v>FFDDD3C0</v>
      </c>
      <c r="D302" t="s">
        <v>178</v>
      </c>
      <c r="E302">
        <v>9</v>
      </c>
      <c r="F302">
        <v>1009</v>
      </c>
      <c r="G302" t="s">
        <v>114</v>
      </c>
      <c r="J302" t="s">
        <v>179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 t="shared" si="61"/>
        <v>15:26:43.000</v>
      </c>
      <c r="T302" t="str">
        <f t="shared" si="61"/>
        <v>15:26:43.000</v>
      </c>
      <c r="U302" t="str">
        <f t="shared" si="45"/>
        <v>A3817C</v>
      </c>
      <c r="V302">
        <v>0</v>
      </c>
      <c r="W302">
        <v>0</v>
      </c>
      <c r="X302">
        <v>1</v>
      </c>
      <c r="Z302">
        <v>1</v>
      </c>
      <c r="AA302">
        <v>8</v>
      </c>
      <c r="AB302">
        <v>3</v>
      </c>
      <c r="AC302">
        <v>0</v>
      </c>
      <c r="AD302">
        <v>9</v>
      </c>
      <c r="AE302">
        <v>0</v>
      </c>
      <c r="AF302">
        <v>3</v>
      </c>
      <c r="AG302">
        <v>2</v>
      </c>
      <c r="AH302">
        <v>0</v>
      </c>
      <c r="AI302" t="s">
        <v>404</v>
      </c>
      <c r="AJ302">
        <v>35.784272999999999</v>
      </c>
      <c r="AK302" t="s">
        <v>405</v>
      </c>
      <c r="AL302">
        <v>-90.743637000000007</v>
      </c>
      <c r="AM302">
        <v>25</v>
      </c>
      <c r="AN302">
        <v>2000</v>
      </c>
      <c r="AO302" t="s">
        <v>118</v>
      </c>
      <c r="AP302">
        <v>-83</v>
      </c>
      <c r="AQ302">
        <v>-33</v>
      </c>
      <c r="AR302">
        <v>704</v>
      </c>
      <c r="AZ302">
        <v>1200</v>
      </c>
      <c r="BA302">
        <v>1</v>
      </c>
      <c r="BB302" t="str">
        <f t="shared" si="48"/>
        <v xml:space="preserve">N325GC  </v>
      </c>
      <c r="BC302">
        <v>1</v>
      </c>
      <c r="BH302">
        <v>2075</v>
      </c>
      <c r="BI302">
        <v>1</v>
      </c>
      <c r="BJ302">
        <v>1</v>
      </c>
      <c r="BK302">
        <v>0</v>
      </c>
      <c r="BL302">
        <v>0</v>
      </c>
      <c r="BO302">
        <v>0</v>
      </c>
      <c r="BP302">
        <v>0</v>
      </c>
      <c r="BW302" t="str">
        <f>"15:26:43.919"</f>
        <v>15:26:43.919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2</v>
      </c>
      <c r="CP302" t="s">
        <v>119</v>
      </c>
      <c r="CQ302">
        <v>511</v>
      </c>
      <c r="CR302">
        <v>0</v>
      </c>
      <c r="CW302">
        <v>6965661</v>
      </c>
      <c r="CY302">
        <v>0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"01/04/2021 15:26:42.185"</f>
        <v>01/04/2021 15:26:42.185</v>
      </c>
      <c r="C303" t="str">
        <f t="shared" si="47"/>
        <v>FFDDD3C0</v>
      </c>
      <c r="D303" t="s">
        <v>178</v>
      </c>
      <c r="E303">
        <v>9</v>
      </c>
      <c r="F303">
        <v>1009</v>
      </c>
      <c r="G303" t="s">
        <v>114</v>
      </c>
      <c r="J303" t="s">
        <v>179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 t="shared" ref="S303:T305" si="62">"15:26:44.000"</f>
        <v>15:26:44.000</v>
      </c>
      <c r="T303" t="str">
        <f t="shared" si="62"/>
        <v>15:26:44.000</v>
      </c>
      <c r="U303" t="str">
        <f t="shared" si="45"/>
        <v>A3817C</v>
      </c>
      <c r="V303">
        <v>0</v>
      </c>
      <c r="W303">
        <v>0</v>
      </c>
      <c r="X303">
        <v>1</v>
      </c>
      <c r="Z303">
        <v>1</v>
      </c>
      <c r="AA303">
        <v>8</v>
      </c>
      <c r="AB303">
        <v>3</v>
      </c>
      <c r="AC303">
        <v>0</v>
      </c>
      <c r="AD303">
        <v>9</v>
      </c>
      <c r="AE303">
        <v>0</v>
      </c>
      <c r="AF303">
        <v>3</v>
      </c>
      <c r="AG303">
        <v>2</v>
      </c>
      <c r="AH303">
        <v>0</v>
      </c>
      <c r="AI303" t="s">
        <v>406</v>
      </c>
      <c r="AJ303">
        <v>35.784101</v>
      </c>
      <c r="AK303" t="s">
        <v>407</v>
      </c>
      <c r="AL303">
        <v>-90.744130999999996</v>
      </c>
      <c r="AM303">
        <v>25</v>
      </c>
      <c r="AN303">
        <v>2000</v>
      </c>
      <c r="AO303" t="s">
        <v>118</v>
      </c>
      <c r="AP303">
        <v>-83</v>
      </c>
      <c r="AQ303">
        <v>-34</v>
      </c>
      <c r="AR303">
        <v>640</v>
      </c>
      <c r="AZ303">
        <v>1200</v>
      </c>
      <c r="BA303">
        <v>1</v>
      </c>
      <c r="BB303" t="str">
        <f t="shared" si="48"/>
        <v xml:space="preserve">N325GC  </v>
      </c>
      <c r="BC303">
        <v>1</v>
      </c>
      <c r="BH303">
        <v>2075</v>
      </c>
      <c r="BI303">
        <v>1</v>
      </c>
      <c r="BJ303">
        <v>1</v>
      </c>
      <c r="BK303">
        <v>0</v>
      </c>
      <c r="BL303">
        <v>0</v>
      </c>
      <c r="BO303">
        <v>0</v>
      </c>
      <c r="BP303">
        <v>0</v>
      </c>
      <c r="BW303" t="str">
        <f>"15:26:44.266"</f>
        <v>15:26:44.266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2</v>
      </c>
      <c r="CP303" t="s">
        <v>119</v>
      </c>
      <c r="CQ303">
        <v>511</v>
      </c>
      <c r="CR303">
        <v>0</v>
      </c>
      <c r="CW303">
        <v>6965719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"01/04/2021 15:26:42.185"</f>
        <v>01/04/2021 15:26:42.185</v>
      </c>
      <c r="C304" t="str">
        <f t="shared" si="47"/>
        <v>FFDDD3C0</v>
      </c>
      <c r="D304" t="s">
        <v>113</v>
      </c>
      <c r="E304">
        <v>5</v>
      </c>
      <c r="H304">
        <v>169</v>
      </c>
      <c r="I304" t="s">
        <v>114</v>
      </c>
      <c r="J304" t="s">
        <v>115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 t="shared" si="62"/>
        <v>15:26:44.000</v>
      </c>
      <c r="T304" t="str">
        <f t="shared" si="62"/>
        <v>15:26:44.000</v>
      </c>
      <c r="U304" t="str">
        <f t="shared" si="45"/>
        <v>A3817C</v>
      </c>
      <c r="V304">
        <v>0</v>
      </c>
      <c r="W304">
        <v>0</v>
      </c>
      <c r="X304">
        <v>1</v>
      </c>
      <c r="Z304">
        <v>1</v>
      </c>
      <c r="AA304">
        <v>8</v>
      </c>
      <c r="AB304">
        <v>3</v>
      </c>
      <c r="AC304">
        <v>0</v>
      </c>
      <c r="AD304">
        <v>9</v>
      </c>
      <c r="AE304">
        <v>0</v>
      </c>
      <c r="AF304">
        <v>3</v>
      </c>
      <c r="AG304">
        <v>2</v>
      </c>
      <c r="AH304">
        <v>0</v>
      </c>
      <c r="AI304" t="s">
        <v>406</v>
      </c>
      <c r="AJ304">
        <v>35.784101</v>
      </c>
      <c r="AK304" t="s">
        <v>407</v>
      </c>
      <c r="AL304">
        <v>-90.744130999999996</v>
      </c>
      <c r="AM304">
        <v>25</v>
      </c>
      <c r="AN304">
        <v>2000</v>
      </c>
      <c r="AO304" t="s">
        <v>118</v>
      </c>
      <c r="AP304">
        <v>-83</v>
      </c>
      <c r="AQ304">
        <v>-34</v>
      </c>
      <c r="AR304">
        <v>640</v>
      </c>
      <c r="AZ304">
        <v>1200</v>
      </c>
      <c r="BA304">
        <v>1</v>
      </c>
      <c r="BB304" t="str">
        <f t="shared" si="48"/>
        <v xml:space="preserve">N325GC  </v>
      </c>
      <c r="BC304">
        <v>1</v>
      </c>
      <c r="BH304">
        <v>2075</v>
      </c>
      <c r="BI304">
        <v>1</v>
      </c>
      <c r="BJ304">
        <v>1</v>
      </c>
      <c r="BK304">
        <v>0</v>
      </c>
      <c r="BL304">
        <v>0</v>
      </c>
      <c r="BO304">
        <v>0</v>
      </c>
      <c r="BP304">
        <v>0</v>
      </c>
      <c r="BW304" t="str">
        <f>"15:26:44.266"</f>
        <v>15:26:44.266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2</v>
      </c>
      <c r="CP304" t="s">
        <v>119</v>
      </c>
      <c r="CQ304">
        <v>511</v>
      </c>
      <c r="CR304">
        <v>0</v>
      </c>
      <c r="CW304">
        <v>6965719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"01/04/2021 15:26:42.185"</f>
        <v>01/04/2021 15:26:42.185</v>
      </c>
      <c r="C305" t="str">
        <f t="shared" si="47"/>
        <v>FFDDD3C0</v>
      </c>
      <c r="D305" t="s">
        <v>306</v>
      </c>
      <c r="E305">
        <v>15</v>
      </c>
      <c r="H305">
        <v>30</v>
      </c>
      <c r="I305" t="s">
        <v>114</v>
      </c>
      <c r="J305" t="s">
        <v>307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 t="shared" si="62"/>
        <v>15:26:44.000</v>
      </c>
      <c r="T305" t="str">
        <f t="shared" si="62"/>
        <v>15:26:44.000</v>
      </c>
      <c r="U305" t="str">
        <f t="shared" si="45"/>
        <v>A3817C</v>
      </c>
      <c r="V305">
        <v>0</v>
      </c>
      <c r="W305">
        <v>0</v>
      </c>
      <c r="X305">
        <v>1</v>
      </c>
      <c r="Z305">
        <v>1</v>
      </c>
      <c r="AA305">
        <v>8</v>
      </c>
      <c r="AB305">
        <v>3</v>
      </c>
      <c r="AC305">
        <v>0</v>
      </c>
      <c r="AD305">
        <v>9</v>
      </c>
      <c r="AE305">
        <v>0</v>
      </c>
      <c r="AF305">
        <v>3</v>
      </c>
      <c r="AG305">
        <v>2</v>
      </c>
      <c r="AH305">
        <v>0</v>
      </c>
      <c r="AI305" t="s">
        <v>406</v>
      </c>
      <c r="AJ305">
        <v>35.784101</v>
      </c>
      <c r="AK305" t="s">
        <v>407</v>
      </c>
      <c r="AL305">
        <v>-90.744130999999996</v>
      </c>
      <c r="AM305">
        <v>25</v>
      </c>
      <c r="AN305">
        <v>2000</v>
      </c>
      <c r="AO305" t="s">
        <v>118</v>
      </c>
      <c r="AP305">
        <v>-83</v>
      </c>
      <c r="AQ305">
        <v>-34</v>
      </c>
      <c r="AR305">
        <v>640</v>
      </c>
      <c r="AZ305">
        <v>1200</v>
      </c>
      <c r="BA305">
        <v>1</v>
      </c>
      <c r="BB305" t="str">
        <f t="shared" si="48"/>
        <v xml:space="preserve">N325GC  </v>
      </c>
      <c r="BC305">
        <v>1</v>
      </c>
      <c r="BH305">
        <v>2075</v>
      </c>
      <c r="BI305">
        <v>1</v>
      </c>
      <c r="BJ305">
        <v>1</v>
      </c>
      <c r="BK305">
        <v>0</v>
      </c>
      <c r="BL305">
        <v>0</v>
      </c>
      <c r="BO305">
        <v>0</v>
      </c>
      <c r="BP305">
        <v>0</v>
      </c>
      <c r="BW305" t="str">
        <f>"15:26:44.266"</f>
        <v>15:26:44.266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1</v>
      </c>
      <c r="CP305" t="s">
        <v>119</v>
      </c>
      <c r="CQ305">
        <v>530</v>
      </c>
      <c r="CR305">
        <v>0</v>
      </c>
      <c r="CW305">
        <v>7246217</v>
      </c>
      <c r="CY305">
        <v>0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"01/04/2021 15:26:43.694"</f>
        <v>01/04/2021 15:26:43.694</v>
      </c>
      <c r="C306" t="str">
        <f t="shared" si="47"/>
        <v>FFDDD3C0</v>
      </c>
      <c r="D306" t="s">
        <v>178</v>
      </c>
      <c r="E306">
        <v>9</v>
      </c>
      <c r="F306">
        <v>1009</v>
      </c>
      <c r="G306" t="s">
        <v>114</v>
      </c>
      <c r="J306" t="s">
        <v>179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 t="shared" ref="S306:T308" si="63">"15:26:45.000"</f>
        <v>15:26:45.000</v>
      </c>
      <c r="T306" t="str">
        <f t="shared" si="63"/>
        <v>15:26:45.000</v>
      </c>
      <c r="U306" t="str">
        <f t="shared" si="45"/>
        <v>A3817C</v>
      </c>
      <c r="V306">
        <v>0</v>
      </c>
      <c r="W306">
        <v>0</v>
      </c>
      <c r="X306">
        <v>1</v>
      </c>
      <c r="Z306">
        <v>1</v>
      </c>
      <c r="AA306">
        <v>8</v>
      </c>
      <c r="AB306">
        <v>3</v>
      </c>
      <c r="AC306">
        <v>0</v>
      </c>
      <c r="AD306">
        <v>9</v>
      </c>
      <c r="AE306">
        <v>0</v>
      </c>
      <c r="AF306">
        <v>3</v>
      </c>
      <c r="AG306">
        <v>2</v>
      </c>
      <c r="AH306">
        <v>0</v>
      </c>
      <c r="AI306" t="s">
        <v>408</v>
      </c>
      <c r="AJ306">
        <v>35.783951000000002</v>
      </c>
      <c r="AK306" t="s">
        <v>409</v>
      </c>
      <c r="AL306">
        <v>-90.744602999999998</v>
      </c>
      <c r="AM306">
        <v>25</v>
      </c>
      <c r="AN306">
        <v>2000</v>
      </c>
      <c r="AO306" t="s">
        <v>118</v>
      </c>
      <c r="AP306">
        <v>-84</v>
      </c>
      <c r="AQ306">
        <v>-34</v>
      </c>
      <c r="AR306">
        <v>320</v>
      </c>
      <c r="AZ306">
        <v>1200</v>
      </c>
      <c r="BA306">
        <v>1</v>
      </c>
      <c r="BB306" t="str">
        <f t="shared" si="48"/>
        <v xml:space="preserve">N325GC  </v>
      </c>
      <c r="BC306">
        <v>1</v>
      </c>
      <c r="BH306">
        <v>2100</v>
      </c>
      <c r="BI306">
        <v>1</v>
      </c>
      <c r="BJ306">
        <v>1</v>
      </c>
      <c r="BK306">
        <v>0</v>
      </c>
      <c r="BL306">
        <v>0</v>
      </c>
      <c r="BO306">
        <v>0</v>
      </c>
      <c r="BP306">
        <v>0</v>
      </c>
      <c r="BW306" t="str">
        <f>"15:26:45.807"</f>
        <v>15:26:45.807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2</v>
      </c>
      <c r="CP306" t="s">
        <v>119</v>
      </c>
      <c r="CQ306">
        <v>511</v>
      </c>
      <c r="CR306">
        <v>0</v>
      </c>
      <c r="CW306">
        <v>6965986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"01/04/2021 15:26:43.694"</f>
        <v>01/04/2021 15:26:43.694</v>
      </c>
      <c r="C307" t="str">
        <f t="shared" si="47"/>
        <v>FFDDD3C0</v>
      </c>
      <c r="D307" t="s">
        <v>113</v>
      </c>
      <c r="E307">
        <v>5</v>
      </c>
      <c r="H307">
        <v>169</v>
      </c>
      <c r="I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 t="shared" si="63"/>
        <v>15:26:45.000</v>
      </c>
      <c r="T307" t="str">
        <f t="shared" si="63"/>
        <v>15:26:45.000</v>
      </c>
      <c r="U307" t="str">
        <f t="shared" si="45"/>
        <v>A3817C</v>
      </c>
      <c r="V307">
        <v>0</v>
      </c>
      <c r="W307">
        <v>0</v>
      </c>
      <c r="X307">
        <v>1</v>
      </c>
      <c r="Z307">
        <v>1</v>
      </c>
      <c r="AA307">
        <v>8</v>
      </c>
      <c r="AB307">
        <v>3</v>
      </c>
      <c r="AC307">
        <v>0</v>
      </c>
      <c r="AD307">
        <v>9</v>
      </c>
      <c r="AE307">
        <v>0</v>
      </c>
      <c r="AF307">
        <v>3</v>
      </c>
      <c r="AG307">
        <v>2</v>
      </c>
      <c r="AH307">
        <v>0</v>
      </c>
      <c r="AI307" t="s">
        <v>408</v>
      </c>
      <c r="AJ307">
        <v>35.783951000000002</v>
      </c>
      <c r="AK307" t="s">
        <v>409</v>
      </c>
      <c r="AL307">
        <v>-90.744602999999998</v>
      </c>
      <c r="AM307">
        <v>25</v>
      </c>
      <c r="AN307">
        <v>2000</v>
      </c>
      <c r="AO307" t="s">
        <v>118</v>
      </c>
      <c r="AP307">
        <v>-84</v>
      </c>
      <c r="AQ307">
        <v>-34</v>
      </c>
      <c r="AR307">
        <v>320</v>
      </c>
      <c r="AZ307">
        <v>1200</v>
      </c>
      <c r="BA307">
        <v>1</v>
      </c>
      <c r="BB307" t="str">
        <f t="shared" si="48"/>
        <v xml:space="preserve">N325GC  </v>
      </c>
      <c r="BC307">
        <v>1</v>
      </c>
      <c r="BH307">
        <v>2100</v>
      </c>
      <c r="BI307">
        <v>1</v>
      </c>
      <c r="BJ307">
        <v>1</v>
      </c>
      <c r="BK307">
        <v>0</v>
      </c>
      <c r="BL307">
        <v>0</v>
      </c>
      <c r="BO307">
        <v>0</v>
      </c>
      <c r="BP307">
        <v>0</v>
      </c>
      <c r="BW307" t="str">
        <f>"15:26:45.807"</f>
        <v>15:26:45.807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2</v>
      </c>
      <c r="CP307" t="s">
        <v>119</v>
      </c>
      <c r="CQ307">
        <v>511</v>
      </c>
      <c r="CR307">
        <v>0</v>
      </c>
      <c r="CW307">
        <v>6965986</v>
      </c>
      <c r="CY307">
        <v>0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"01/04/2021 15:26:43.694"</f>
        <v>01/04/2021 15:26:43.694</v>
      </c>
      <c r="C308" t="str">
        <f t="shared" si="47"/>
        <v>FFDDD3C0</v>
      </c>
      <c r="D308" t="s">
        <v>306</v>
      </c>
      <c r="E308">
        <v>15</v>
      </c>
      <c r="H308">
        <v>30</v>
      </c>
      <c r="I308" t="s">
        <v>114</v>
      </c>
      <c r="J308" t="s">
        <v>307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 t="shared" si="63"/>
        <v>15:26:45.000</v>
      </c>
      <c r="T308" t="str">
        <f t="shared" si="63"/>
        <v>15:26:45.000</v>
      </c>
      <c r="U308" t="str">
        <f t="shared" si="45"/>
        <v>A3817C</v>
      </c>
      <c r="V308">
        <v>0</v>
      </c>
      <c r="W308">
        <v>0</v>
      </c>
      <c r="X308">
        <v>1</v>
      </c>
      <c r="Z308">
        <v>1</v>
      </c>
      <c r="AA308">
        <v>8</v>
      </c>
      <c r="AB308">
        <v>3</v>
      </c>
      <c r="AC308">
        <v>0</v>
      </c>
      <c r="AD308">
        <v>9</v>
      </c>
      <c r="AE308">
        <v>0</v>
      </c>
      <c r="AF308">
        <v>3</v>
      </c>
      <c r="AG308">
        <v>2</v>
      </c>
      <c r="AH308">
        <v>0</v>
      </c>
      <c r="AI308" t="s">
        <v>408</v>
      </c>
      <c r="AJ308">
        <v>35.783951000000002</v>
      </c>
      <c r="AK308" t="s">
        <v>409</v>
      </c>
      <c r="AL308">
        <v>-90.744602999999998</v>
      </c>
      <c r="AM308">
        <v>25</v>
      </c>
      <c r="AN308">
        <v>2000</v>
      </c>
      <c r="AO308" t="s">
        <v>118</v>
      </c>
      <c r="AP308">
        <v>-84</v>
      </c>
      <c r="AQ308">
        <v>-34</v>
      </c>
      <c r="AR308">
        <v>320</v>
      </c>
      <c r="AZ308">
        <v>1200</v>
      </c>
      <c r="BA308">
        <v>1</v>
      </c>
      <c r="BB308" t="str">
        <f t="shared" si="48"/>
        <v xml:space="preserve">N325GC  </v>
      </c>
      <c r="BC308">
        <v>1</v>
      </c>
      <c r="BH308">
        <v>2100</v>
      </c>
      <c r="BI308">
        <v>1</v>
      </c>
      <c r="BJ308">
        <v>1</v>
      </c>
      <c r="BK308">
        <v>0</v>
      </c>
      <c r="BL308">
        <v>0</v>
      </c>
      <c r="BO308">
        <v>0</v>
      </c>
      <c r="BP308">
        <v>0</v>
      </c>
      <c r="BW308" t="str">
        <f>"15:26:45.807"</f>
        <v>15:26:45.807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1</v>
      </c>
      <c r="CP308" t="s">
        <v>119</v>
      </c>
      <c r="CQ308">
        <v>530</v>
      </c>
      <c r="CR308">
        <v>0</v>
      </c>
      <c r="CW308">
        <v>7246535</v>
      </c>
      <c r="CY308">
        <v>0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"01/04/2021 15:26:44.674"</f>
        <v>01/04/2021 15:26:44.674</v>
      </c>
      <c r="C309" t="str">
        <f t="shared" si="47"/>
        <v>FFDDD3C0</v>
      </c>
      <c r="D309" t="s">
        <v>113</v>
      </c>
      <c r="E309">
        <v>5</v>
      </c>
      <c r="H309">
        <v>169</v>
      </c>
      <c r="I309" t="s">
        <v>114</v>
      </c>
      <c r="J309" t="s">
        <v>115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 t="shared" ref="S309:T311" si="64">"15:26:46.000"</f>
        <v>15:26:46.000</v>
      </c>
      <c r="T309" t="str">
        <f t="shared" si="64"/>
        <v>15:26:46.000</v>
      </c>
      <c r="U309" t="str">
        <f t="shared" si="45"/>
        <v>A3817C</v>
      </c>
      <c r="V309">
        <v>0</v>
      </c>
      <c r="W309">
        <v>0</v>
      </c>
      <c r="X309">
        <v>1</v>
      </c>
      <c r="Z309">
        <v>1</v>
      </c>
      <c r="AA309">
        <v>8</v>
      </c>
      <c r="AB309">
        <v>3</v>
      </c>
      <c r="AC309">
        <v>0</v>
      </c>
      <c r="AD309">
        <v>9</v>
      </c>
      <c r="AE309">
        <v>0</v>
      </c>
      <c r="AF309">
        <v>3</v>
      </c>
      <c r="AG309">
        <v>2</v>
      </c>
      <c r="AH309">
        <v>0</v>
      </c>
      <c r="AI309" t="s">
        <v>410</v>
      </c>
      <c r="AJ309">
        <v>35.783800999999997</v>
      </c>
      <c r="AK309" t="s">
        <v>411</v>
      </c>
      <c r="AL309">
        <v>-90.745075</v>
      </c>
      <c r="AM309">
        <v>25</v>
      </c>
      <c r="AN309">
        <v>2100</v>
      </c>
      <c r="AO309" t="s">
        <v>118</v>
      </c>
      <c r="AP309">
        <v>-86</v>
      </c>
      <c r="AQ309">
        <v>-33</v>
      </c>
      <c r="AR309">
        <v>192</v>
      </c>
      <c r="AZ309">
        <v>1200</v>
      </c>
      <c r="BA309">
        <v>1</v>
      </c>
      <c r="BB309" t="str">
        <f t="shared" si="48"/>
        <v xml:space="preserve">N325GC  </v>
      </c>
      <c r="BC309">
        <v>1</v>
      </c>
      <c r="BH309">
        <v>2100</v>
      </c>
      <c r="BI309">
        <v>1</v>
      </c>
      <c r="BJ309">
        <v>1</v>
      </c>
      <c r="BK309">
        <v>0</v>
      </c>
      <c r="BL309">
        <v>0</v>
      </c>
      <c r="BO309">
        <v>0</v>
      </c>
      <c r="BP309">
        <v>0</v>
      </c>
      <c r="BW309" t="str">
        <f>"15:26:46.751"</f>
        <v>15:26:46.751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2</v>
      </c>
      <c r="CP309" t="s">
        <v>119</v>
      </c>
      <c r="CQ309">
        <v>511</v>
      </c>
      <c r="CR309">
        <v>0</v>
      </c>
      <c r="CW309">
        <v>6966154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"01/04/2021 15:26:44.674"</f>
        <v>01/04/2021 15:26:44.674</v>
      </c>
      <c r="C310" t="str">
        <f t="shared" si="47"/>
        <v>FFDDD3C0</v>
      </c>
      <c r="D310" t="s">
        <v>306</v>
      </c>
      <c r="E310">
        <v>15</v>
      </c>
      <c r="H310">
        <v>30</v>
      </c>
      <c r="I310" t="s">
        <v>114</v>
      </c>
      <c r="J310" t="s">
        <v>307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 t="shared" si="64"/>
        <v>15:26:46.000</v>
      </c>
      <c r="T310" t="str">
        <f t="shared" si="64"/>
        <v>15:26:46.000</v>
      </c>
      <c r="U310" t="str">
        <f t="shared" si="45"/>
        <v>A3817C</v>
      </c>
      <c r="V310">
        <v>0</v>
      </c>
      <c r="W310">
        <v>0</v>
      </c>
      <c r="X310">
        <v>1</v>
      </c>
      <c r="Z310">
        <v>1</v>
      </c>
      <c r="AA310">
        <v>8</v>
      </c>
      <c r="AB310">
        <v>3</v>
      </c>
      <c r="AC310">
        <v>0</v>
      </c>
      <c r="AD310">
        <v>9</v>
      </c>
      <c r="AE310">
        <v>0</v>
      </c>
      <c r="AF310">
        <v>3</v>
      </c>
      <c r="AG310">
        <v>2</v>
      </c>
      <c r="AH310">
        <v>0</v>
      </c>
      <c r="AI310" t="s">
        <v>410</v>
      </c>
      <c r="AJ310">
        <v>35.783800999999997</v>
      </c>
      <c r="AK310" t="s">
        <v>411</v>
      </c>
      <c r="AL310">
        <v>-90.745075</v>
      </c>
      <c r="AM310">
        <v>25</v>
      </c>
      <c r="AN310">
        <v>2100</v>
      </c>
      <c r="AO310" t="s">
        <v>118</v>
      </c>
      <c r="AP310">
        <v>-86</v>
      </c>
      <c r="AQ310">
        <v>-33</v>
      </c>
      <c r="AR310">
        <v>192</v>
      </c>
      <c r="AZ310">
        <v>1200</v>
      </c>
      <c r="BA310">
        <v>1</v>
      </c>
      <c r="BB310" t="str">
        <f t="shared" si="48"/>
        <v xml:space="preserve">N325GC  </v>
      </c>
      <c r="BC310">
        <v>1</v>
      </c>
      <c r="BH310">
        <v>2100</v>
      </c>
      <c r="BI310">
        <v>1</v>
      </c>
      <c r="BJ310">
        <v>1</v>
      </c>
      <c r="BK310">
        <v>0</v>
      </c>
      <c r="BL310">
        <v>0</v>
      </c>
      <c r="BO310">
        <v>0</v>
      </c>
      <c r="BP310">
        <v>0</v>
      </c>
      <c r="BW310" t="str">
        <f>"15:26:46.751"</f>
        <v>15:26:46.751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1</v>
      </c>
      <c r="CP310" t="s">
        <v>119</v>
      </c>
      <c r="CQ310">
        <v>530</v>
      </c>
      <c r="CR310">
        <v>0</v>
      </c>
      <c r="CW310">
        <v>7246721</v>
      </c>
      <c r="CY310">
        <v>0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"01/04/2021 15:26:44.674"</f>
        <v>01/04/2021 15:26:44.674</v>
      </c>
      <c r="C311" t="str">
        <f t="shared" si="47"/>
        <v>FFDDD3C0</v>
      </c>
      <c r="D311" t="s">
        <v>178</v>
      </c>
      <c r="E311">
        <v>9</v>
      </c>
      <c r="F311">
        <v>1009</v>
      </c>
      <c r="G311" t="s">
        <v>114</v>
      </c>
      <c r="J311" t="s">
        <v>179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 t="shared" si="64"/>
        <v>15:26:46.000</v>
      </c>
      <c r="T311" t="str">
        <f t="shared" si="64"/>
        <v>15:26:46.000</v>
      </c>
      <c r="U311" t="str">
        <f t="shared" si="45"/>
        <v>A3817C</v>
      </c>
      <c r="V311">
        <v>0</v>
      </c>
      <c r="W311">
        <v>0</v>
      </c>
      <c r="X311">
        <v>1</v>
      </c>
      <c r="Z311">
        <v>1</v>
      </c>
      <c r="AA311">
        <v>8</v>
      </c>
      <c r="AB311">
        <v>3</v>
      </c>
      <c r="AC311">
        <v>0</v>
      </c>
      <c r="AD311">
        <v>9</v>
      </c>
      <c r="AE311">
        <v>0</v>
      </c>
      <c r="AF311">
        <v>3</v>
      </c>
      <c r="AG311">
        <v>2</v>
      </c>
      <c r="AH311">
        <v>0</v>
      </c>
      <c r="AI311" t="s">
        <v>410</v>
      </c>
      <c r="AJ311">
        <v>35.783800999999997</v>
      </c>
      <c r="AK311" t="s">
        <v>411</v>
      </c>
      <c r="AL311">
        <v>-90.745075</v>
      </c>
      <c r="AM311">
        <v>25</v>
      </c>
      <c r="AN311">
        <v>2100</v>
      </c>
      <c r="AO311" t="s">
        <v>118</v>
      </c>
      <c r="AP311">
        <v>-86</v>
      </c>
      <c r="AQ311">
        <v>-33</v>
      </c>
      <c r="AR311">
        <v>192</v>
      </c>
      <c r="AZ311">
        <v>1200</v>
      </c>
      <c r="BA311">
        <v>1</v>
      </c>
      <c r="BB311" t="str">
        <f t="shared" si="48"/>
        <v xml:space="preserve">N325GC  </v>
      </c>
      <c r="BC311">
        <v>1</v>
      </c>
      <c r="BH311">
        <v>2100</v>
      </c>
      <c r="BI311">
        <v>1</v>
      </c>
      <c r="BJ311">
        <v>1</v>
      </c>
      <c r="BK311">
        <v>0</v>
      </c>
      <c r="BL311">
        <v>0</v>
      </c>
      <c r="BO311">
        <v>0</v>
      </c>
      <c r="BP311">
        <v>0</v>
      </c>
      <c r="BW311" t="str">
        <f>"15:26:46.751"</f>
        <v>15:26:46.751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2</v>
      </c>
      <c r="CP311" t="s">
        <v>119</v>
      </c>
      <c r="CQ311">
        <v>511</v>
      </c>
      <c r="CR311">
        <v>0</v>
      </c>
      <c r="CW311">
        <v>6966154</v>
      </c>
      <c r="CY311">
        <v>0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"01/04/2021 15:26:45.582"</f>
        <v>01/04/2021 15:26:45.582</v>
      </c>
      <c r="C312" t="str">
        <f t="shared" si="47"/>
        <v>FFDDD3C0</v>
      </c>
      <c r="D312" t="s">
        <v>113</v>
      </c>
      <c r="E312">
        <v>5</v>
      </c>
      <c r="H312">
        <v>169</v>
      </c>
      <c r="I312" t="s">
        <v>114</v>
      </c>
      <c r="J312" t="s">
        <v>115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 t="shared" ref="S312:T314" si="65">"15:26:47.000"</f>
        <v>15:26:47.000</v>
      </c>
      <c r="T312" t="str">
        <f t="shared" si="65"/>
        <v>15:26:47.000</v>
      </c>
      <c r="U312" t="str">
        <f t="shared" si="45"/>
        <v>A3817C</v>
      </c>
      <c r="V312">
        <v>0</v>
      </c>
      <c r="W312">
        <v>0</v>
      </c>
      <c r="X312">
        <v>1</v>
      </c>
      <c r="Z312">
        <v>1</v>
      </c>
      <c r="AA312">
        <v>8</v>
      </c>
      <c r="AB312">
        <v>3</v>
      </c>
      <c r="AC312">
        <v>0</v>
      </c>
      <c r="AD312">
        <v>9</v>
      </c>
      <c r="AE312">
        <v>0</v>
      </c>
      <c r="AF312">
        <v>3</v>
      </c>
      <c r="AG312">
        <v>2</v>
      </c>
      <c r="AH312">
        <v>0</v>
      </c>
      <c r="AI312" t="s">
        <v>412</v>
      </c>
      <c r="AJ312">
        <v>35.783628999999998</v>
      </c>
      <c r="AK312" t="s">
        <v>413</v>
      </c>
      <c r="AL312">
        <v>-90.745568000000006</v>
      </c>
      <c r="AM312">
        <v>25</v>
      </c>
      <c r="AN312">
        <v>2100</v>
      </c>
      <c r="AO312" t="s">
        <v>118</v>
      </c>
      <c r="AP312">
        <v>-86</v>
      </c>
      <c r="AQ312">
        <v>-33</v>
      </c>
      <c r="AR312">
        <v>64</v>
      </c>
      <c r="AZ312">
        <v>1200</v>
      </c>
      <c r="BA312">
        <v>1</v>
      </c>
      <c r="BB312" t="str">
        <f t="shared" si="48"/>
        <v xml:space="preserve">N325GC  </v>
      </c>
      <c r="BC312">
        <v>1</v>
      </c>
      <c r="BH312">
        <v>2100</v>
      </c>
      <c r="BI312">
        <v>1</v>
      </c>
      <c r="BJ312">
        <v>1</v>
      </c>
      <c r="BK312">
        <v>0</v>
      </c>
      <c r="BL312">
        <v>0</v>
      </c>
      <c r="BO312">
        <v>0</v>
      </c>
      <c r="BP312">
        <v>0</v>
      </c>
      <c r="BW312" t="str">
        <f>"15:26:47.680"</f>
        <v>15:26:47.680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2</v>
      </c>
      <c r="CP312" t="s">
        <v>119</v>
      </c>
      <c r="CQ312">
        <v>511</v>
      </c>
      <c r="CR312">
        <v>0</v>
      </c>
      <c r="CW312">
        <v>6966309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"01/04/2021 15:26:45.582"</f>
        <v>01/04/2021 15:26:45.582</v>
      </c>
      <c r="C313" t="str">
        <f t="shared" si="47"/>
        <v>FFDDD3C0</v>
      </c>
      <c r="D313" t="s">
        <v>306</v>
      </c>
      <c r="E313">
        <v>15</v>
      </c>
      <c r="H313">
        <v>30</v>
      </c>
      <c r="I313" t="s">
        <v>114</v>
      </c>
      <c r="J313" t="s">
        <v>307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 t="shared" si="65"/>
        <v>15:26:47.000</v>
      </c>
      <c r="T313" t="str">
        <f t="shared" si="65"/>
        <v>15:26:47.000</v>
      </c>
      <c r="U313" t="str">
        <f t="shared" si="45"/>
        <v>A3817C</v>
      </c>
      <c r="V313">
        <v>0</v>
      </c>
      <c r="W313">
        <v>0</v>
      </c>
      <c r="X313">
        <v>1</v>
      </c>
      <c r="Z313">
        <v>1</v>
      </c>
      <c r="AA313">
        <v>8</v>
      </c>
      <c r="AB313">
        <v>3</v>
      </c>
      <c r="AC313">
        <v>0</v>
      </c>
      <c r="AD313">
        <v>9</v>
      </c>
      <c r="AE313">
        <v>0</v>
      </c>
      <c r="AF313">
        <v>3</v>
      </c>
      <c r="AG313">
        <v>2</v>
      </c>
      <c r="AH313">
        <v>0</v>
      </c>
      <c r="AI313" t="s">
        <v>412</v>
      </c>
      <c r="AJ313">
        <v>35.783628999999998</v>
      </c>
      <c r="AK313" t="s">
        <v>413</v>
      </c>
      <c r="AL313">
        <v>-90.745568000000006</v>
      </c>
      <c r="AM313">
        <v>25</v>
      </c>
      <c r="AN313">
        <v>2100</v>
      </c>
      <c r="AO313" t="s">
        <v>118</v>
      </c>
      <c r="AP313">
        <v>-86</v>
      </c>
      <c r="AQ313">
        <v>-33</v>
      </c>
      <c r="AR313">
        <v>64</v>
      </c>
      <c r="AZ313">
        <v>1200</v>
      </c>
      <c r="BA313">
        <v>1</v>
      </c>
      <c r="BB313" t="str">
        <f t="shared" si="48"/>
        <v xml:space="preserve">N325GC  </v>
      </c>
      <c r="BC313">
        <v>1</v>
      </c>
      <c r="BH313">
        <v>2100</v>
      </c>
      <c r="BI313">
        <v>1</v>
      </c>
      <c r="BJ313">
        <v>1</v>
      </c>
      <c r="BK313">
        <v>0</v>
      </c>
      <c r="BL313">
        <v>0</v>
      </c>
      <c r="BO313">
        <v>0</v>
      </c>
      <c r="BP313">
        <v>0</v>
      </c>
      <c r="BW313" t="str">
        <f>"15:26:47.680"</f>
        <v>15:26:47.680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1</v>
      </c>
      <c r="CP313" t="s">
        <v>119</v>
      </c>
      <c r="CQ313">
        <v>530</v>
      </c>
      <c r="CR313">
        <v>0</v>
      </c>
      <c r="CW313">
        <v>7246896</v>
      </c>
      <c r="CY313">
        <v>0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"01/04/2021 15:26:45.582"</f>
        <v>01/04/2021 15:26:45.582</v>
      </c>
      <c r="C314" t="str">
        <f t="shared" si="47"/>
        <v>FFDDD3C0</v>
      </c>
      <c r="D314" t="s">
        <v>178</v>
      </c>
      <c r="E314">
        <v>9</v>
      </c>
      <c r="F314">
        <v>1009</v>
      </c>
      <c r="G314" t="s">
        <v>114</v>
      </c>
      <c r="J314" t="s">
        <v>179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 t="shared" si="65"/>
        <v>15:26:47.000</v>
      </c>
      <c r="T314" t="str">
        <f t="shared" si="65"/>
        <v>15:26:47.000</v>
      </c>
      <c r="U314" t="str">
        <f t="shared" si="45"/>
        <v>A3817C</v>
      </c>
      <c r="V314">
        <v>0</v>
      </c>
      <c r="W314">
        <v>0</v>
      </c>
      <c r="X314">
        <v>1</v>
      </c>
      <c r="Z314">
        <v>1</v>
      </c>
      <c r="AA314">
        <v>8</v>
      </c>
      <c r="AB314">
        <v>3</v>
      </c>
      <c r="AC314">
        <v>0</v>
      </c>
      <c r="AD314">
        <v>9</v>
      </c>
      <c r="AE314">
        <v>0</v>
      </c>
      <c r="AF314">
        <v>3</v>
      </c>
      <c r="AG314">
        <v>2</v>
      </c>
      <c r="AH314">
        <v>0</v>
      </c>
      <c r="AI314" t="s">
        <v>412</v>
      </c>
      <c r="AJ314">
        <v>35.783628999999998</v>
      </c>
      <c r="AK314" t="s">
        <v>413</v>
      </c>
      <c r="AL314">
        <v>-90.745568000000006</v>
      </c>
      <c r="AM314">
        <v>25</v>
      </c>
      <c r="AN314">
        <v>2100</v>
      </c>
      <c r="AO314" t="s">
        <v>118</v>
      </c>
      <c r="AP314">
        <v>-86</v>
      </c>
      <c r="AQ314">
        <v>-33</v>
      </c>
      <c r="AR314">
        <v>64</v>
      </c>
      <c r="AZ314">
        <v>1200</v>
      </c>
      <c r="BA314">
        <v>1</v>
      </c>
      <c r="BB314" t="str">
        <f t="shared" si="48"/>
        <v xml:space="preserve">N325GC  </v>
      </c>
      <c r="BC314">
        <v>1</v>
      </c>
      <c r="BH314">
        <v>2100</v>
      </c>
      <c r="BI314">
        <v>1</v>
      </c>
      <c r="BJ314">
        <v>1</v>
      </c>
      <c r="BK314">
        <v>0</v>
      </c>
      <c r="BL314">
        <v>0</v>
      </c>
      <c r="BO314">
        <v>0</v>
      </c>
      <c r="BP314">
        <v>0</v>
      </c>
      <c r="BW314" t="str">
        <f>"15:26:47.680"</f>
        <v>15:26:47.680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2</v>
      </c>
      <c r="CP314" t="s">
        <v>119</v>
      </c>
      <c r="CQ314">
        <v>511</v>
      </c>
      <c r="CR314">
        <v>0</v>
      </c>
      <c r="CW314">
        <v>6966309</v>
      </c>
      <c r="CY314">
        <v>0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"01/04/2021 15:26:46.512"</f>
        <v>01/04/2021 15:26:46.512</v>
      </c>
      <c r="C315" t="str">
        <f t="shared" si="47"/>
        <v>FFDDD3C0</v>
      </c>
      <c r="D315" t="s">
        <v>178</v>
      </c>
      <c r="E315">
        <v>9</v>
      </c>
      <c r="F315">
        <v>1009</v>
      </c>
      <c r="G315" t="s">
        <v>114</v>
      </c>
      <c r="J315" t="s">
        <v>179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 t="shared" ref="S315:T317" si="66">"15:26:48.000"</f>
        <v>15:26:48.000</v>
      </c>
      <c r="T315" t="str">
        <f t="shared" si="66"/>
        <v>15:26:48.000</v>
      </c>
      <c r="U315" t="str">
        <f t="shared" si="45"/>
        <v>A3817C</v>
      </c>
      <c r="V315">
        <v>0</v>
      </c>
      <c r="W315">
        <v>0</v>
      </c>
      <c r="X315">
        <v>1</v>
      </c>
      <c r="Z315">
        <v>1</v>
      </c>
      <c r="AA315">
        <v>8</v>
      </c>
      <c r="AB315">
        <v>3</v>
      </c>
      <c r="AC315">
        <v>0</v>
      </c>
      <c r="AD315">
        <v>9</v>
      </c>
      <c r="AE315">
        <v>0</v>
      </c>
      <c r="AF315">
        <v>3</v>
      </c>
      <c r="AG315">
        <v>2</v>
      </c>
      <c r="AH315">
        <v>0</v>
      </c>
      <c r="AI315" t="s">
        <v>414</v>
      </c>
      <c r="AJ315">
        <v>35.783458000000003</v>
      </c>
      <c r="AK315" t="s">
        <v>415</v>
      </c>
      <c r="AL315">
        <v>-90.746082999999999</v>
      </c>
      <c r="AM315">
        <v>25</v>
      </c>
      <c r="AN315">
        <v>2000</v>
      </c>
      <c r="AO315" t="s">
        <v>118</v>
      </c>
      <c r="AP315">
        <v>-88</v>
      </c>
      <c r="AQ315">
        <v>-32</v>
      </c>
      <c r="AR315">
        <v>0</v>
      </c>
      <c r="AZ315">
        <v>1200</v>
      </c>
      <c r="BA315">
        <v>1</v>
      </c>
      <c r="BB315" t="str">
        <f t="shared" si="48"/>
        <v xml:space="preserve">N325GC  </v>
      </c>
      <c r="BC315">
        <v>1</v>
      </c>
      <c r="BH315">
        <v>2100</v>
      </c>
      <c r="BI315">
        <v>1</v>
      </c>
      <c r="BJ315">
        <v>1</v>
      </c>
      <c r="BK315">
        <v>0</v>
      </c>
      <c r="BL315">
        <v>0</v>
      </c>
      <c r="BO315">
        <v>0</v>
      </c>
      <c r="BP315">
        <v>0</v>
      </c>
      <c r="BW315" t="str">
        <f>"15:26:48.620"</f>
        <v>15:26:48.620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3</v>
      </c>
      <c r="CP315" t="s">
        <v>119</v>
      </c>
      <c r="CQ315">
        <v>511</v>
      </c>
      <c r="CR315">
        <v>0</v>
      </c>
      <c r="CW315">
        <v>6966490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"01/04/2021 15:26:46.512"</f>
        <v>01/04/2021 15:26:46.512</v>
      </c>
      <c r="C316" t="str">
        <f t="shared" si="47"/>
        <v>FFDDD3C0</v>
      </c>
      <c r="D316" t="s">
        <v>113</v>
      </c>
      <c r="E316">
        <v>5</v>
      </c>
      <c r="H316">
        <v>169</v>
      </c>
      <c r="I316" t="s">
        <v>114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 t="shared" si="66"/>
        <v>15:26:48.000</v>
      </c>
      <c r="T316" t="str">
        <f t="shared" si="66"/>
        <v>15:26:48.000</v>
      </c>
      <c r="U316" t="str">
        <f t="shared" si="45"/>
        <v>A3817C</v>
      </c>
      <c r="V316">
        <v>0</v>
      </c>
      <c r="W316">
        <v>0</v>
      </c>
      <c r="X316">
        <v>1</v>
      </c>
      <c r="Z316">
        <v>1</v>
      </c>
      <c r="AA316">
        <v>8</v>
      </c>
      <c r="AB316">
        <v>3</v>
      </c>
      <c r="AC316">
        <v>0</v>
      </c>
      <c r="AD316">
        <v>9</v>
      </c>
      <c r="AE316">
        <v>0</v>
      </c>
      <c r="AF316">
        <v>3</v>
      </c>
      <c r="AG316">
        <v>2</v>
      </c>
      <c r="AH316">
        <v>0</v>
      </c>
      <c r="AI316" t="s">
        <v>414</v>
      </c>
      <c r="AJ316">
        <v>35.783458000000003</v>
      </c>
      <c r="AK316" t="s">
        <v>415</v>
      </c>
      <c r="AL316">
        <v>-90.746082999999999</v>
      </c>
      <c r="AM316">
        <v>25</v>
      </c>
      <c r="AN316">
        <v>2000</v>
      </c>
      <c r="AO316" t="s">
        <v>118</v>
      </c>
      <c r="AP316">
        <v>-88</v>
      </c>
      <c r="AQ316">
        <v>-32</v>
      </c>
      <c r="AR316">
        <v>0</v>
      </c>
      <c r="AZ316">
        <v>1200</v>
      </c>
      <c r="BA316">
        <v>1</v>
      </c>
      <c r="BB316" t="str">
        <f t="shared" si="48"/>
        <v xml:space="preserve">N325GC  </v>
      </c>
      <c r="BC316">
        <v>1</v>
      </c>
      <c r="BH316">
        <v>2100</v>
      </c>
      <c r="BI316">
        <v>1</v>
      </c>
      <c r="BJ316">
        <v>1</v>
      </c>
      <c r="BK316">
        <v>0</v>
      </c>
      <c r="BL316">
        <v>0</v>
      </c>
      <c r="BO316">
        <v>0</v>
      </c>
      <c r="BP316">
        <v>0</v>
      </c>
      <c r="BW316" t="str">
        <f>"15:26:48.620"</f>
        <v>15:26:48.620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3</v>
      </c>
      <c r="CP316" t="s">
        <v>119</v>
      </c>
      <c r="CQ316">
        <v>511</v>
      </c>
      <c r="CR316">
        <v>0</v>
      </c>
      <c r="CW316">
        <v>6966490</v>
      </c>
      <c r="CY316">
        <v>0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"01/04/2021 15:26:46.512"</f>
        <v>01/04/2021 15:26:46.512</v>
      </c>
      <c r="C317" t="str">
        <f t="shared" si="47"/>
        <v>FFDDD3C0</v>
      </c>
      <c r="D317" t="s">
        <v>306</v>
      </c>
      <c r="E317">
        <v>15</v>
      </c>
      <c r="H317">
        <v>30</v>
      </c>
      <c r="I317" t="s">
        <v>114</v>
      </c>
      <c r="J317" t="s">
        <v>307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 t="shared" si="66"/>
        <v>15:26:48.000</v>
      </c>
      <c r="T317" t="str">
        <f t="shared" si="66"/>
        <v>15:26:48.000</v>
      </c>
      <c r="U317" t="str">
        <f t="shared" si="45"/>
        <v>A3817C</v>
      </c>
      <c r="V317">
        <v>0</v>
      </c>
      <c r="W317">
        <v>0</v>
      </c>
      <c r="X317">
        <v>1</v>
      </c>
      <c r="Z317">
        <v>1</v>
      </c>
      <c r="AA317">
        <v>8</v>
      </c>
      <c r="AB317">
        <v>3</v>
      </c>
      <c r="AC317">
        <v>0</v>
      </c>
      <c r="AD317">
        <v>9</v>
      </c>
      <c r="AE317">
        <v>0</v>
      </c>
      <c r="AF317">
        <v>3</v>
      </c>
      <c r="AG317">
        <v>2</v>
      </c>
      <c r="AH317">
        <v>0</v>
      </c>
      <c r="AI317" t="s">
        <v>414</v>
      </c>
      <c r="AJ317">
        <v>35.783458000000003</v>
      </c>
      <c r="AK317" t="s">
        <v>415</v>
      </c>
      <c r="AL317">
        <v>-90.746082999999999</v>
      </c>
      <c r="AM317">
        <v>25</v>
      </c>
      <c r="AN317">
        <v>2000</v>
      </c>
      <c r="AO317" t="s">
        <v>118</v>
      </c>
      <c r="AP317">
        <v>-88</v>
      </c>
      <c r="AQ317">
        <v>-32</v>
      </c>
      <c r="AR317">
        <v>0</v>
      </c>
      <c r="AZ317">
        <v>1200</v>
      </c>
      <c r="BA317">
        <v>1</v>
      </c>
      <c r="BB317" t="str">
        <f t="shared" si="48"/>
        <v xml:space="preserve">N325GC  </v>
      </c>
      <c r="BC317">
        <v>1</v>
      </c>
      <c r="BH317">
        <v>2100</v>
      </c>
      <c r="BI317">
        <v>1</v>
      </c>
      <c r="BJ317">
        <v>1</v>
      </c>
      <c r="BK317">
        <v>0</v>
      </c>
      <c r="BL317">
        <v>0</v>
      </c>
      <c r="BO317">
        <v>0</v>
      </c>
      <c r="BP317">
        <v>0</v>
      </c>
      <c r="BW317" t="str">
        <f>"15:26:48.620"</f>
        <v>15:26:48.620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1</v>
      </c>
      <c r="CP317" t="s">
        <v>119</v>
      </c>
      <c r="CQ317">
        <v>530</v>
      </c>
      <c r="CR317">
        <v>0</v>
      </c>
      <c r="CW317">
        <v>7247086</v>
      </c>
      <c r="CY317">
        <v>0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"01/04/2021 15:26:47.450"</f>
        <v>01/04/2021 15:26:47.450</v>
      </c>
      <c r="C318" t="str">
        <f t="shared" si="47"/>
        <v>FFDDD3C0</v>
      </c>
      <c r="D318" t="s">
        <v>113</v>
      </c>
      <c r="E318">
        <v>5</v>
      </c>
      <c r="H318">
        <v>169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 t="shared" ref="S318:T320" si="67">"15:26:49.000"</f>
        <v>15:26:49.000</v>
      </c>
      <c r="T318" t="str">
        <f t="shared" si="67"/>
        <v>15:26:49.000</v>
      </c>
      <c r="U318" t="str">
        <f t="shared" si="45"/>
        <v>A3817C</v>
      </c>
      <c r="V318">
        <v>0</v>
      </c>
      <c r="W318">
        <v>0</v>
      </c>
      <c r="X318">
        <v>1</v>
      </c>
      <c r="Z318">
        <v>1</v>
      </c>
      <c r="AA318">
        <v>8</v>
      </c>
      <c r="AB318">
        <v>3</v>
      </c>
      <c r="AC318">
        <v>0</v>
      </c>
      <c r="AD318">
        <v>9</v>
      </c>
      <c r="AE318">
        <v>0</v>
      </c>
      <c r="AF318">
        <v>3</v>
      </c>
      <c r="AG318">
        <v>2</v>
      </c>
      <c r="AH318">
        <v>0</v>
      </c>
      <c r="AI318" t="s">
        <v>416</v>
      </c>
      <c r="AJ318">
        <v>35.783307999999998</v>
      </c>
      <c r="AK318" t="s">
        <v>417</v>
      </c>
      <c r="AL318">
        <v>-90.746598000000006</v>
      </c>
      <c r="AM318">
        <v>25</v>
      </c>
      <c r="AN318">
        <v>2000</v>
      </c>
      <c r="AO318" t="s">
        <v>118</v>
      </c>
      <c r="AP318">
        <v>-90</v>
      </c>
      <c r="AQ318">
        <v>-30</v>
      </c>
      <c r="AR318">
        <v>-64</v>
      </c>
      <c r="AZ318">
        <v>1200</v>
      </c>
      <c r="BA318">
        <v>1</v>
      </c>
      <c r="BB318" t="str">
        <f t="shared" si="48"/>
        <v xml:space="preserve">N325GC  </v>
      </c>
      <c r="BC318">
        <v>1</v>
      </c>
      <c r="BH318">
        <v>2100</v>
      </c>
      <c r="BI318">
        <v>1</v>
      </c>
      <c r="BJ318">
        <v>1</v>
      </c>
      <c r="BK318">
        <v>0</v>
      </c>
      <c r="BL318">
        <v>0</v>
      </c>
      <c r="BO318">
        <v>0</v>
      </c>
      <c r="BP318">
        <v>0</v>
      </c>
      <c r="BW318" t="str">
        <f>"15:26:49.537"</f>
        <v>15:26:49.537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3</v>
      </c>
      <c r="CP318" t="s">
        <v>119</v>
      </c>
      <c r="CQ318">
        <v>511</v>
      </c>
      <c r="CR318">
        <v>0</v>
      </c>
      <c r="CW318">
        <v>6966656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"01/04/2021 15:26:47.450"</f>
        <v>01/04/2021 15:26:47.450</v>
      </c>
      <c r="C319" t="str">
        <f t="shared" si="47"/>
        <v>FFDDD3C0</v>
      </c>
      <c r="D319" t="s">
        <v>306</v>
      </c>
      <c r="E319">
        <v>15</v>
      </c>
      <c r="H319">
        <v>30</v>
      </c>
      <c r="I319" t="s">
        <v>114</v>
      </c>
      <c r="J319" t="s">
        <v>307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 t="shared" si="67"/>
        <v>15:26:49.000</v>
      </c>
      <c r="T319" t="str">
        <f t="shared" si="67"/>
        <v>15:26:49.000</v>
      </c>
      <c r="U319" t="str">
        <f t="shared" si="45"/>
        <v>A3817C</v>
      </c>
      <c r="V319">
        <v>0</v>
      </c>
      <c r="W319">
        <v>0</v>
      </c>
      <c r="X319">
        <v>1</v>
      </c>
      <c r="Z319">
        <v>1</v>
      </c>
      <c r="AA319">
        <v>8</v>
      </c>
      <c r="AB319">
        <v>3</v>
      </c>
      <c r="AC319">
        <v>0</v>
      </c>
      <c r="AD319">
        <v>9</v>
      </c>
      <c r="AE319">
        <v>0</v>
      </c>
      <c r="AF319">
        <v>3</v>
      </c>
      <c r="AG319">
        <v>2</v>
      </c>
      <c r="AH319">
        <v>0</v>
      </c>
      <c r="AI319" t="s">
        <v>416</v>
      </c>
      <c r="AJ319">
        <v>35.783307999999998</v>
      </c>
      <c r="AK319" t="s">
        <v>417</v>
      </c>
      <c r="AL319">
        <v>-90.746598000000006</v>
      </c>
      <c r="AM319">
        <v>25</v>
      </c>
      <c r="AN319">
        <v>2000</v>
      </c>
      <c r="AO319" t="s">
        <v>118</v>
      </c>
      <c r="AP319">
        <v>-90</v>
      </c>
      <c r="AQ319">
        <v>-30</v>
      </c>
      <c r="AR319">
        <v>-64</v>
      </c>
      <c r="AZ319">
        <v>1200</v>
      </c>
      <c r="BA319">
        <v>1</v>
      </c>
      <c r="BB319" t="str">
        <f t="shared" si="48"/>
        <v xml:space="preserve">N325GC  </v>
      </c>
      <c r="BC319">
        <v>1</v>
      </c>
      <c r="BH319">
        <v>2100</v>
      </c>
      <c r="BI319">
        <v>1</v>
      </c>
      <c r="BJ319">
        <v>1</v>
      </c>
      <c r="BK319">
        <v>0</v>
      </c>
      <c r="BL319">
        <v>0</v>
      </c>
      <c r="BO319">
        <v>0</v>
      </c>
      <c r="BP319">
        <v>0</v>
      </c>
      <c r="BW319" t="str">
        <f>"15:26:49.537"</f>
        <v>15:26:49.537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1</v>
      </c>
      <c r="CP319" t="s">
        <v>119</v>
      </c>
      <c r="CQ319">
        <v>530</v>
      </c>
      <c r="CR319">
        <v>0</v>
      </c>
      <c r="CW319">
        <v>7247268</v>
      </c>
      <c r="CY319">
        <v>0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"01/04/2021 15:26:47.450"</f>
        <v>01/04/2021 15:26:47.450</v>
      </c>
      <c r="C320" t="str">
        <f t="shared" si="47"/>
        <v>FFDDD3C0</v>
      </c>
      <c r="D320" t="s">
        <v>178</v>
      </c>
      <c r="E320">
        <v>9</v>
      </c>
      <c r="F320">
        <v>1009</v>
      </c>
      <c r="G320" t="s">
        <v>114</v>
      </c>
      <c r="J320" t="s">
        <v>179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 t="shared" si="67"/>
        <v>15:26:49.000</v>
      </c>
      <c r="T320" t="str">
        <f t="shared" si="67"/>
        <v>15:26:49.000</v>
      </c>
      <c r="U320" t="str">
        <f t="shared" si="45"/>
        <v>A3817C</v>
      </c>
      <c r="V320">
        <v>0</v>
      </c>
      <c r="W320">
        <v>0</v>
      </c>
      <c r="X320">
        <v>1</v>
      </c>
      <c r="Z320">
        <v>1</v>
      </c>
      <c r="AA320">
        <v>8</v>
      </c>
      <c r="AB320">
        <v>3</v>
      </c>
      <c r="AC320">
        <v>0</v>
      </c>
      <c r="AD320">
        <v>9</v>
      </c>
      <c r="AE320">
        <v>0</v>
      </c>
      <c r="AF320">
        <v>3</v>
      </c>
      <c r="AG320">
        <v>2</v>
      </c>
      <c r="AH320">
        <v>0</v>
      </c>
      <c r="AI320" t="s">
        <v>416</v>
      </c>
      <c r="AJ320">
        <v>35.783307999999998</v>
      </c>
      <c r="AK320" t="s">
        <v>417</v>
      </c>
      <c r="AL320">
        <v>-90.746598000000006</v>
      </c>
      <c r="AM320">
        <v>25</v>
      </c>
      <c r="AN320">
        <v>2000</v>
      </c>
      <c r="AO320" t="s">
        <v>118</v>
      </c>
      <c r="AP320">
        <v>-90</v>
      </c>
      <c r="AQ320">
        <v>-30</v>
      </c>
      <c r="AR320">
        <v>-64</v>
      </c>
      <c r="AZ320">
        <v>1200</v>
      </c>
      <c r="BA320">
        <v>1</v>
      </c>
      <c r="BB320" t="str">
        <f t="shared" si="48"/>
        <v xml:space="preserve">N325GC  </v>
      </c>
      <c r="BC320">
        <v>1</v>
      </c>
      <c r="BH320">
        <v>2100</v>
      </c>
      <c r="BI320">
        <v>1</v>
      </c>
      <c r="BJ320">
        <v>1</v>
      </c>
      <c r="BK320">
        <v>0</v>
      </c>
      <c r="BL320">
        <v>0</v>
      </c>
      <c r="BO320">
        <v>0</v>
      </c>
      <c r="BP320">
        <v>0</v>
      </c>
      <c r="BW320" t="str">
        <f>"15:26:49.537"</f>
        <v>15:26:49.537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3</v>
      </c>
      <c r="CP320" t="s">
        <v>119</v>
      </c>
      <c r="CQ320">
        <v>511</v>
      </c>
      <c r="CR320">
        <v>0</v>
      </c>
      <c r="CW320">
        <v>6966656</v>
      </c>
      <c r="CY320">
        <v>0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"01/04/2021 15:26:48.358"</f>
        <v>01/04/2021 15:26:48.358</v>
      </c>
      <c r="C321" t="str">
        <f t="shared" si="47"/>
        <v>FFDDD3C0</v>
      </c>
      <c r="D321" t="s">
        <v>113</v>
      </c>
      <c r="E321">
        <v>5</v>
      </c>
      <c r="H321">
        <v>169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 t="shared" ref="S321:T323" si="68">"15:26:50.000"</f>
        <v>15:26:50.000</v>
      </c>
      <c r="T321" t="str">
        <f t="shared" si="68"/>
        <v>15:26:50.000</v>
      </c>
      <c r="U321" t="str">
        <f t="shared" si="45"/>
        <v>A3817C</v>
      </c>
      <c r="V321">
        <v>0</v>
      </c>
      <c r="W321">
        <v>0</v>
      </c>
      <c r="X321">
        <v>1</v>
      </c>
      <c r="Z321">
        <v>1</v>
      </c>
      <c r="AA321">
        <v>8</v>
      </c>
      <c r="AB321">
        <v>3</v>
      </c>
      <c r="AC321">
        <v>0</v>
      </c>
      <c r="AD321">
        <v>9</v>
      </c>
      <c r="AE321">
        <v>0</v>
      </c>
      <c r="AF321">
        <v>3</v>
      </c>
      <c r="AG321">
        <v>2</v>
      </c>
      <c r="AH321">
        <v>0</v>
      </c>
      <c r="AI321" t="s">
        <v>418</v>
      </c>
      <c r="AJ321">
        <v>35.783157000000003</v>
      </c>
      <c r="AK321" t="s">
        <v>419</v>
      </c>
      <c r="AL321">
        <v>-90.747112999999999</v>
      </c>
      <c r="AM321">
        <v>25</v>
      </c>
      <c r="AN321">
        <v>2000</v>
      </c>
      <c r="AO321" t="s">
        <v>118</v>
      </c>
      <c r="AP321">
        <v>-91</v>
      </c>
      <c r="AQ321">
        <v>-30</v>
      </c>
      <c r="AR321">
        <v>-192</v>
      </c>
      <c r="AZ321">
        <v>1200</v>
      </c>
      <c r="BA321">
        <v>1</v>
      </c>
      <c r="BB321" t="str">
        <f t="shared" si="48"/>
        <v xml:space="preserve">N325GC  </v>
      </c>
      <c r="BC321">
        <v>1</v>
      </c>
      <c r="BH321">
        <v>2100</v>
      </c>
      <c r="BI321">
        <v>1</v>
      </c>
      <c r="BJ321">
        <v>1</v>
      </c>
      <c r="BK321">
        <v>0</v>
      </c>
      <c r="BL321">
        <v>0</v>
      </c>
      <c r="BO321">
        <v>0</v>
      </c>
      <c r="BP321">
        <v>0</v>
      </c>
      <c r="BW321" t="str">
        <f>"15:26:50.473"</f>
        <v>15:26:50.473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3</v>
      </c>
      <c r="CP321" t="s">
        <v>119</v>
      </c>
      <c r="CQ321">
        <v>511</v>
      </c>
      <c r="CR321">
        <v>0</v>
      </c>
      <c r="CW321">
        <v>6966829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"01/04/2021 15:26:48.358"</f>
        <v>01/04/2021 15:26:48.358</v>
      </c>
      <c r="C322" t="str">
        <f t="shared" si="47"/>
        <v>FFDDD3C0</v>
      </c>
      <c r="D322" t="s">
        <v>306</v>
      </c>
      <c r="E322">
        <v>15</v>
      </c>
      <c r="H322">
        <v>30</v>
      </c>
      <c r="I322" t="s">
        <v>114</v>
      </c>
      <c r="J322" t="s">
        <v>307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 t="shared" si="68"/>
        <v>15:26:50.000</v>
      </c>
      <c r="T322" t="str">
        <f t="shared" si="68"/>
        <v>15:26:50.000</v>
      </c>
      <c r="U322" t="str">
        <f t="shared" ref="U322:U385" si="69">"A3817C"</f>
        <v>A3817C</v>
      </c>
      <c r="V322">
        <v>0</v>
      </c>
      <c r="W322">
        <v>0</v>
      </c>
      <c r="X322">
        <v>1</v>
      </c>
      <c r="Z322">
        <v>1</v>
      </c>
      <c r="AA322">
        <v>8</v>
      </c>
      <c r="AB322">
        <v>3</v>
      </c>
      <c r="AC322">
        <v>0</v>
      </c>
      <c r="AD322">
        <v>9</v>
      </c>
      <c r="AE322">
        <v>0</v>
      </c>
      <c r="AF322">
        <v>3</v>
      </c>
      <c r="AG322">
        <v>2</v>
      </c>
      <c r="AH322">
        <v>0</v>
      </c>
      <c r="AI322" t="s">
        <v>418</v>
      </c>
      <c r="AJ322">
        <v>35.783157000000003</v>
      </c>
      <c r="AK322" t="s">
        <v>419</v>
      </c>
      <c r="AL322">
        <v>-90.747112999999999</v>
      </c>
      <c r="AM322">
        <v>25</v>
      </c>
      <c r="AN322">
        <v>2000</v>
      </c>
      <c r="AO322" t="s">
        <v>118</v>
      </c>
      <c r="AP322">
        <v>-91</v>
      </c>
      <c r="AQ322">
        <v>-30</v>
      </c>
      <c r="AR322">
        <v>-192</v>
      </c>
      <c r="AZ322">
        <v>1200</v>
      </c>
      <c r="BA322">
        <v>1</v>
      </c>
      <c r="BB322" t="str">
        <f t="shared" si="48"/>
        <v xml:space="preserve">N325GC  </v>
      </c>
      <c r="BC322">
        <v>1</v>
      </c>
      <c r="BH322">
        <v>2100</v>
      </c>
      <c r="BI322">
        <v>1</v>
      </c>
      <c r="BJ322">
        <v>1</v>
      </c>
      <c r="BK322">
        <v>0</v>
      </c>
      <c r="BL322">
        <v>0</v>
      </c>
      <c r="BO322">
        <v>0</v>
      </c>
      <c r="BP322">
        <v>0</v>
      </c>
      <c r="BW322" t="str">
        <f>"15:26:50.473"</f>
        <v>15:26:50.473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0</v>
      </c>
      <c r="CP322" t="s">
        <v>119</v>
      </c>
      <c r="CQ322">
        <v>530</v>
      </c>
      <c r="CR322">
        <v>0</v>
      </c>
      <c r="CW322">
        <v>7247459</v>
      </c>
      <c r="CY322">
        <v>0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"01/04/2021 15:26:48.358"</f>
        <v>01/04/2021 15:26:48.358</v>
      </c>
      <c r="C323" t="str">
        <f t="shared" si="47"/>
        <v>FFDDD3C0</v>
      </c>
      <c r="D323" t="s">
        <v>178</v>
      </c>
      <c r="E323">
        <v>9</v>
      </c>
      <c r="F323">
        <v>1009</v>
      </c>
      <c r="G323" t="s">
        <v>114</v>
      </c>
      <c r="J323" t="s">
        <v>179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 t="shared" si="68"/>
        <v>15:26:50.000</v>
      </c>
      <c r="T323" t="str">
        <f t="shared" si="68"/>
        <v>15:26:50.000</v>
      </c>
      <c r="U323" t="str">
        <f t="shared" si="69"/>
        <v>A3817C</v>
      </c>
      <c r="V323">
        <v>0</v>
      </c>
      <c r="W323">
        <v>0</v>
      </c>
      <c r="X323">
        <v>1</v>
      </c>
      <c r="Z323">
        <v>1</v>
      </c>
      <c r="AA323">
        <v>8</v>
      </c>
      <c r="AB323">
        <v>3</v>
      </c>
      <c r="AC323">
        <v>0</v>
      </c>
      <c r="AD323">
        <v>9</v>
      </c>
      <c r="AE323">
        <v>0</v>
      </c>
      <c r="AF323">
        <v>3</v>
      </c>
      <c r="AG323">
        <v>2</v>
      </c>
      <c r="AH323">
        <v>0</v>
      </c>
      <c r="AI323" t="s">
        <v>418</v>
      </c>
      <c r="AJ323">
        <v>35.783157000000003</v>
      </c>
      <c r="AK323" t="s">
        <v>419</v>
      </c>
      <c r="AL323">
        <v>-90.747112999999999</v>
      </c>
      <c r="AM323">
        <v>25</v>
      </c>
      <c r="AN323">
        <v>2000</v>
      </c>
      <c r="AO323" t="s">
        <v>118</v>
      </c>
      <c r="AP323">
        <v>-91</v>
      </c>
      <c r="AQ323">
        <v>-30</v>
      </c>
      <c r="AR323">
        <v>-192</v>
      </c>
      <c r="AZ323">
        <v>1200</v>
      </c>
      <c r="BA323">
        <v>1</v>
      </c>
      <c r="BB323" t="str">
        <f t="shared" si="48"/>
        <v xml:space="preserve">N325GC  </v>
      </c>
      <c r="BC323">
        <v>1</v>
      </c>
      <c r="BH323">
        <v>2100</v>
      </c>
      <c r="BI323">
        <v>1</v>
      </c>
      <c r="BJ323">
        <v>1</v>
      </c>
      <c r="BK323">
        <v>0</v>
      </c>
      <c r="BL323">
        <v>0</v>
      </c>
      <c r="BO323">
        <v>0</v>
      </c>
      <c r="BP323">
        <v>0</v>
      </c>
      <c r="BW323" t="str">
        <f>"15:26:50.473"</f>
        <v>15:26:50.473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3</v>
      </c>
      <c r="CP323" t="s">
        <v>119</v>
      </c>
      <c r="CQ323">
        <v>511</v>
      </c>
      <c r="CR323">
        <v>0</v>
      </c>
      <c r="CW323">
        <v>6966829</v>
      </c>
      <c r="CY323">
        <v>0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"01/04/2021 15:26:49.684"</f>
        <v>01/04/2021 15:26:49.684</v>
      </c>
      <c r="C324" t="str">
        <f t="shared" ref="C324:C387" si="70">"FFDDD3C0"</f>
        <v>FFDDD3C0</v>
      </c>
      <c r="D324" t="s">
        <v>178</v>
      </c>
      <c r="E324">
        <v>9</v>
      </c>
      <c r="F324">
        <v>1009</v>
      </c>
      <c r="G324" t="s">
        <v>114</v>
      </c>
      <c r="J324" t="s">
        <v>179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 t="shared" ref="S324:T326" si="71">"15:26:51.000"</f>
        <v>15:26:51.000</v>
      </c>
      <c r="T324" t="str">
        <f t="shared" si="71"/>
        <v>15:26:51.000</v>
      </c>
      <c r="U324" t="str">
        <f t="shared" si="69"/>
        <v>A3817C</v>
      </c>
      <c r="V324">
        <v>0</v>
      </c>
      <c r="W324">
        <v>0</v>
      </c>
      <c r="X324">
        <v>1</v>
      </c>
      <c r="Z324">
        <v>1</v>
      </c>
      <c r="AA324">
        <v>8</v>
      </c>
      <c r="AB324">
        <v>3</v>
      </c>
      <c r="AC324">
        <v>0</v>
      </c>
      <c r="AD324">
        <v>9</v>
      </c>
      <c r="AE324">
        <v>0</v>
      </c>
      <c r="AF324">
        <v>3</v>
      </c>
      <c r="AG324">
        <v>2</v>
      </c>
      <c r="AH324">
        <v>0</v>
      </c>
      <c r="AI324" t="s">
        <v>420</v>
      </c>
      <c r="AJ324">
        <v>35.783050000000003</v>
      </c>
      <c r="AK324" t="s">
        <v>421</v>
      </c>
      <c r="AL324">
        <v>-90.747628000000006</v>
      </c>
      <c r="AM324">
        <v>25</v>
      </c>
      <c r="AN324">
        <v>2100</v>
      </c>
      <c r="AO324" t="s">
        <v>118</v>
      </c>
      <c r="AP324">
        <v>-93</v>
      </c>
      <c r="AQ324">
        <v>-30</v>
      </c>
      <c r="AR324">
        <v>-256</v>
      </c>
      <c r="AZ324">
        <v>1200</v>
      </c>
      <c r="BA324">
        <v>1</v>
      </c>
      <c r="BB324" t="str">
        <f t="shared" ref="BB324:BB387" si="72">"N325GC  "</f>
        <v xml:space="preserve">N325GC  </v>
      </c>
      <c r="BC324">
        <v>1</v>
      </c>
      <c r="BH324">
        <v>2100</v>
      </c>
      <c r="BI324">
        <v>1</v>
      </c>
      <c r="BJ324">
        <v>1</v>
      </c>
      <c r="BK324">
        <v>0</v>
      </c>
      <c r="BL324">
        <v>0</v>
      </c>
      <c r="BO324">
        <v>0</v>
      </c>
      <c r="BP324">
        <v>0</v>
      </c>
      <c r="BW324" t="str">
        <f>"15:26:51.779"</f>
        <v>15:26:51.779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3</v>
      </c>
      <c r="CP324" t="s">
        <v>119</v>
      </c>
      <c r="CQ324">
        <v>511</v>
      </c>
      <c r="CR324">
        <v>0</v>
      </c>
      <c r="CW324">
        <v>6967084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"01/04/2021 15:26:49.684"</f>
        <v>01/04/2021 15:26:49.684</v>
      </c>
      <c r="C325" t="str">
        <f t="shared" si="70"/>
        <v>FFDDD3C0</v>
      </c>
      <c r="D325" t="s">
        <v>306</v>
      </c>
      <c r="E325">
        <v>15</v>
      </c>
      <c r="H325">
        <v>30</v>
      </c>
      <c r="I325" t="s">
        <v>114</v>
      </c>
      <c r="J325" t="s">
        <v>307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 t="shared" si="71"/>
        <v>15:26:51.000</v>
      </c>
      <c r="T325" t="str">
        <f t="shared" si="71"/>
        <v>15:26:51.000</v>
      </c>
      <c r="U325" t="str">
        <f t="shared" si="69"/>
        <v>A3817C</v>
      </c>
      <c r="V325">
        <v>0</v>
      </c>
      <c r="W325">
        <v>0</v>
      </c>
      <c r="X325">
        <v>1</v>
      </c>
      <c r="Z325">
        <v>1</v>
      </c>
      <c r="AA325">
        <v>8</v>
      </c>
      <c r="AB325">
        <v>3</v>
      </c>
      <c r="AC325">
        <v>0</v>
      </c>
      <c r="AD325">
        <v>9</v>
      </c>
      <c r="AE325">
        <v>0</v>
      </c>
      <c r="AF325">
        <v>3</v>
      </c>
      <c r="AG325">
        <v>2</v>
      </c>
      <c r="AH325">
        <v>0</v>
      </c>
      <c r="AI325" t="s">
        <v>420</v>
      </c>
      <c r="AJ325">
        <v>35.783050000000003</v>
      </c>
      <c r="AK325" t="s">
        <v>421</v>
      </c>
      <c r="AL325">
        <v>-90.747628000000006</v>
      </c>
      <c r="AM325">
        <v>25</v>
      </c>
      <c r="AN325">
        <v>2100</v>
      </c>
      <c r="AO325" t="s">
        <v>118</v>
      </c>
      <c r="AP325">
        <v>-93</v>
      </c>
      <c r="AQ325">
        <v>-30</v>
      </c>
      <c r="AR325">
        <v>-256</v>
      </c>
      <c r="AZ325">
        <v>1200</v>
      </c>
      <c r="BA325">
        <v>1</v>
      </c>
      <c r="BB325" t="str">
        <f t="shared" si="72"/>
        <v xml:space="preserve">N325GC  </v>
      </c>
      <c r="BC325">
        <v>1</v>
      </c>
      <c r="BH325">
        <v>2100</v>
      </c>
      <c r="BI325">
        <v>1</v>
      </c>
      <c r="BJ325">
        <v>1</v>
      </c>
      <c r="BK325">
        <v>0</v>
      </c>
      <c r="BL325">
        <v>0</v>
      </c>
      <c r="BO325">
        <v>0</v>
      </c>
      <c r="BP325">
        <v>0</v>
      </c>
      <c r="BW325" t="str">
        <f>"15:26:51.779"</f>
        <v>15:26:51.779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1</v>
      </c>
      <c r="CP325" t="s">
        <v>119</v>
      </c>
      <c r="CQ325">
        <v>530</v>
      </c>
      <c r="CR325">
        <v>0</v>
      </c>
      <c r="CW325">
        <v>7247701</v>
      </c>
      <c r="CY325">
        <v>0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"01/04/2021 15:26:49.684"</f>
        <v>01/04/2021 15:26:49.684</v>
      </c>
      <c r="C326" t="str">
        <f t="shared" si="70"/>
        <v>FFDDD3C0</v>
      </c>
      <c r="D326" t="s">
        <v>113</v>
      </c>
      <c r="E326">
        <v>5</v>
      </c>
      <c r="H326">
        <v>169</v>
      </c>
      <c r="I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 t="shared" si="71"/>
        <v>15:26:51.000</v>
      </c>
      <c r="T326" t="str">
        <f t="shared" si="71"/>
        <v>15:26:51.000</v>
      </c>
      <c r="U326" t="str">
        <f t="shared" si="69"/>
        <v>A3817C</v>
      </c>
      <c r="V326">
        <v>0</v>
      </c>
      <c r="W326">
        <v>0</v>
      </c>
      <c r="X326">
        <v>1</v>
      </c>
      <c r="Z326">
        <v>1</v>
      </c>
      <c r="AA326">
        <v>8</v>
      </c>
      <c r="AB326">
        <v>3</v>
      </c>
      <c r="AC326">
        <v>0</v>
      </c>
      <c r="AD326">
        <v>9</v>
      </c>
      <c r="AE326">
        <v>0</v>
      </c>
      <c r="AF326">
        <v>3</v>
      </c>
      <c r="AG326">
        <v>2</v>
      </c>
      <c r="AH326">
        <v>0</v>
      </c>
      <c r="AI326" t="s">
        <v>420</v>
      </c>
      <c r="AJ326">
        <v>35.783050000000003</v>
      </c>
      <c r="AK326" t="s">
        <v>421</v>
      </c>
      <c r="AL326">
        <v>-90.747628000000006</v>
      </c>
      <c r="AM326">
        <v>25</v>
      </c>
      <c r="AN326">
        <v>2100</v>
      </c>
      <c r="AO326" t="s">
        <v>118</v>
      </c>
      <c r="AP326">
        <v>-93</v>
      </c>
      <c r="AQ326">
        <v>-30</v>
      </c>
      <c r="AR326">
        <v>-256</v>
      </c>
      <c r="AZ326">
        <v>1200</v>
      </c>
      <c r="BA326">
        <v>1</v>
      </c>
      <c r="BB326" t="str">
        <f t="shared" si="72"/>
        <v xml:space="preserve">N325GC  </v>
      </c>
      <c r="BC326">
        <v>1</v>
      </c>
      <c r="BH326">
        <v>2100</v>
      </c>
      <c r="BI326">
        <v>1</v>
      </c>
      <c r="BJ326">
        <v>1</v>
      </c>
      <c r="BK326">
        <v>0</v>
      </c>
      <c r="BL326">
        <v>0</v>
      </c>
      <c r="BO326">
        <v>0</v>
      </c>
      <c r="BP326">
        <v>0</v>
      </c>
      <c r="BW326" t="str">
        <f>"15:26:51.779"</f>
        <v>15:26:51.779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3</v>
      </c>
      <c r="CP326" t="s">
        <v>119</v>
      </c>
      <c r="CQ326">
        <v>511</v>
      </c>
      <c r="CR326">
        <v>0</v>
      </c>
      <c r="CW326">
        <v>6967084</v>
      </c>
      <c r="CY326">
        <v>0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"01/04/2021 15:26:50.227"</f>
        <v>01/04/2021 15:26:50.227</v>
      </c>
      <c r="C327" t="str">
        <f t="shared" si="70"/>
        <v>FFDDD3C0</v>
      </c>
      <c r="D327" t="s">
        <v>113</v>
      </c>
      <c r="E327">
        <v>5</v>
      </c>
      <c r="H327">
        <v>169</v>
      </c>
      <c r="I327" t="s">
        <v>114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 t="shared" ref="S327:T329" si="73">"15:26:52.000"</f>
        <v>15:26:52.000</v>
      </c>
      <c r="T327" t="str">
        <f t="shared" si="73"/>
        <v>15:26:52.000</v>
      </c>
      <c r="U327" t="str">
        <f t="shared" si="69"/>
        <v>A3817C</v>
      </c>
      <c r="V327">
        <v>0</v>
      </c>
      <c r="W327">
        <v>0</v>
      </c>
      <c r="X327">
        <v>1</v>
      </c>
      <c r="Z327">
        <v>1</v>
      </c>
      <c r="AA327">
        <v>8</v>
      </c>
      <c r="AB327">
        <v>3</v>
      </c>
      <c r="AC327">
        <v>0</v>
      </c>
      <c r="AD327">
        <v>9</v>
      </c>
      <c r="AE327">
        <v>0</v>
      </c>
      <c r="AF327">
        <v>3</v>
      </c>
      <c r="AG327">
        <v>2</v>
      </c>
      <c r="AH327">
        <v>0</v>
      </c>
      <c r="AI327" t="s">
        <v>422</v>
      </c>
      <c r="AJ327">
        <v>35.782921000000002</v>
      </c>
      <c r="AK327" t="s">
        <v>423</v>
      </c>
      <c r="AL327">
        <v>-90.748165</v>
      </c>
      <c r="AM327">
        <v>25</v>
      </c>
      <c r="AN327">
        <v>2100</v>
      </c>
      <c r="AO327" t="s">
        <v>118</v>
      </c>
      <c r="AP327">
        <v>-94</v>
      </c>
      <c r="AQ327">
        <v>-30</v>
      </c>
      <c r="AR327">
        <v>-192</v>
      </c>
      <c r="AZ327">
        <v>1200</v>
      </c>
      <c r="BA327">
        <v>1</v>
      </c>
      <c r="BB327" t="str">
        <f t="shared" si="72"/>
        <v xml:space="preserve">N325GC  </v>
      </c>
      <c r="BC327">
        <v>1</v>
      </c>
      <c r="BH327">
        <v>2100</v>
      </c>
      <c r="BI327">
        <v>1</v>
      </c>
      <c r="BJ327">
        <v>1</v>
      </c>
      <c r="BK327">
        <v>0</v>
      </c>
      <c r="BL327">
        <v>0</v>
      </c>
      <c r="BO327">
        <v>0</v>
      </c>
      <c r="BP327">
        <v>0</v>
      </c>
      <c r="BW327" t="str">
        <f>"15:26:52.312"</f>
        <v>15:26:52.312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4</v>
      </c>
      <c r="CP327" t="s">
        <v>119</v>
      </c>
      <c r="CQ327">
        <v>511</v>
      </c>
      <c r="CR327">
        <v>0</v>
      </c>
      <c r="CW327">
        <v>6967180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"01/04/2021 15:26:50.227"</f>
        <v>01/04/2021 15:26:50.227</v>
      </c>
      <c r="C328" t="str">
        <f t="shared" si="70"/>
        <v>FFDDD3C0</v>
      </c>
      <c r="D328" t="s">
        <v>306</v>
      </c>
      <c r="E328">
        <v>15</v>
      </c>
      <c r="H328">
        <v>30</v>
      </c>
      <c r="I328" t="s">
        <v>114</v>
      </c>
      <c r="J328" t="s">
        <v>307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 t="shared" si="73"/>
        <v>15:26:52.000</v>
      </c>
      <c r="T328" t="str">
        <f t="shared" si="73"/>
        <v>15:26:52.000</v>
      </c>
      <c r="U328" t="str">
        <f t="shared" si="69"/>
        <v>A3817C</v>
      </c>
      <c r="V328">
        <v>0</v>
      </c>
      <c r="W328">
        <v>0</v>
      </c>
      <c r="X328">
        <v>1</v>
      </c>
      <c r="Z328">
        <v>1</v>
      </c>
      <c r="AA328">
        <v>8</v>
      </c>
      <c r="AB328">
        <v>3</v>
      </c>
      <c r="AC328">
        <v>0</v>
      </c>
      <c r="AD328">
        <v>9</v>
      </c>
      <c r="AE328">
        <v>0</v>
      </c>
      <c r="AF328">
        <v>3</v>
      </c>
      <c r="AG328">
        <v>2</v>
      </c>
      <c r="AH328">
        <v>0</v>
      </c>
      <c r="AI328" t="s">
        <v>422</v>
      </c>
      <c r="AJ328">
        <v>35.782921000000002</v>
      </c>
      <c r="AK328" t="s">
        <v>423</v>
      </c>
      <c r="AL328">
        <v>-90.748165</v>
      </c>
      <c r="AM328">
        <v>25</v>
      </c>
      <c r="AN328">
        <v>2100</v>
      </c>
      <c r="AO328" t="s">
        <v>118</v>
      </c>
      <c r="AP328">
        <v>-94</v>
      </c>
      <c r="AQ328">
        <v>-30</v>
      </c>
      <c r="AR328">
        <v>-192</v>
      </c>
      <c r="AZ328">
        <v>1200</v>
      </c>
      <c r="BA328">
        <v>1</v>
      </c>
      <c r="BB328" t="str">
        <f t="shared" si="72"/>
        <v xml:space="preserve">N325GC  </v>
      </c>
      <c r="BC328">
        <v>1</v>
      </c>
      <c r="BH328">
        <v>2100</v>
      </c>
      <c r="BI328">
        <v>1</v>
      </c>
      <c r="BJ328">
        <v>1</v>
      </c>
      <c r="BK328">
        <v>0</v>
      </c>
      <c r="BL328">
        <v>0</v>
      </c>
      <c r="BO328">
        <v>0</v>
      </c>
      <c r="BP328">
        <v>0</v>
      </c>
      <c r="BW328" t="str">
        <f>"15:26:52.312"</f>
        <v>15:26:52.312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0</v>
      </c>
      <c r="CP328" t="s">
        <v>119</v>
      </c>
      <c r="CQ328">
        <v>530</v>
      </c>
      <c r="CR328">
        <v>0</v>
      </c>
      <c r="CW328">
        <v>7247817</v>
      </c>
      <c r="CY328">
        <v>0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"01/04/2021 15:26:50.227"</f>
        <v>01/04/2021 15:26:50.227</v>
      </c>
      <c r="C329" t="str">
        <f t="shared" si="70"/>
        <v>FFDDD3C0</v>
      </c>
      <c r="D329" t="s">
        <v>178</v>
      </c>
      <c r="E329">
        <v>9</v>
      </c>
      <c r="F329">
        <v>1009</v>
      </c>
      <c r="G329" t="s">
        <v>114</v>
      </c>
      <c r="J329" t="s">
        <v>179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 t="shared" si="73"/>
        <v>15:26:52.000</v>
      </c>
      <c r="T329" t="str">
        <f t="shared" si="73"/>
        <v>15:26:52.000</v>
      </c>
      <c r="U329" t="str">
        <f t="shared" si="69"/>
        <v>A3817C</v>
      </c>
      <c r="V329">
        <v>0</v>
      </c>
      <c r="W329">
        <v>0</v>
      </c>
      <c r="X329">
        <v>1</v>
      </c>
      <c r="Z329">
        <v>1</v>
      </c>
      <c r="AA329">
        <v>8</v>
      </c>
      <c r="AB329">
        <v>3</v>
      </c>
      <c r="AC329">
        <v>0</v>
      </c>
      <c r="AD329">
        <v>9</v>
      </c>
      <c r="AE329">
        <v>0</v>
      </c>
      <c r="AF329">
        <v>3</v>
      </c>
      <c r="AG329">
        <v>2</v>
      </c>
      <c r="AH329">
        <v>0</v>
      </c>
      <c r="AI329" t="s">
        <v>422</v>
      </c>
      <c r="AJ329">
        <v>35.782921000000002</v>
      </c>
      <c r="AK329" t="s">
        <v>423</v>
      </c>
      <c r="AL329">
        <v>-90.748165</v>
      </c>
      <c r="AM329">
        <v>25</v>
      </c>
      <c r="AN329">
        <v>2100</v>
      </c>
      <c r="AO329" t="s">
        <v>118</v>
      </c>
      <c r="AP329">
        <v>-94</v>
      </c>
      <c r="AQ329">
        <v>-30</v>
      </c>
      <c r="AR329">
        <v>-192</v>
      </c>
      <c r="AZ329">
        <v>1200</v>
      </c>
      <c r="BA329">
        <v>1</v>
      </c>
      <c r="BB329" t="str">
        <f t="shared" si="72"/>
        <v xml:space="preserve">N325GC  </v>
      </c>
      <c r="BC329">
        <v>1</v>
      </c>
      <c r="BH329">
        <v>2100</v>
      </c>
      <c r="BI329">
        <v>1</v>
      </c>
      <c r="BJ329">
        <v>1</v>
      </c>
      <c r="BK329">
        <v>0</v>
      </c>
      <c r="BL329">
        <v>0</v>
      </c>
      <c r="BO329">
        <v>0</v>
      </c>
      <c r="BP329">
        <v>0</v>
      </c>
      <c r="BW329" t="str">
        <f>"15:26:52.312"</f>
        <v>15:26:52.312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4</v>
      </c>
      <c r="CP329" t="s">
        <v>119</v>
      </c>
      <c r="CQ329">
        <v>511</v>
      </c>
      <c r="CR329">
        <v>0</v>
      </c>
      <c r="CW329">
        <v>6967180</v>
      </c>
      <c r="CY329">
        <v>0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"01/04/2021 15:26:51.347"</f>
        <v>01/04/2021 15:26:51.347</v>
      </c>
      <c r="C330" t="str">
        <f t="shared" si="70"/>
        <v>FFDDD3C0</v>
      </c>
      <c r="D330" t="s">
        <v>113</v>
      </c>
      <c r="E330">
        <v>5</v>
      </c>
      <c r="H330">
        <v>169</v>
      </c>
      <c r="I330" t="s">
        <v>114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 t="shared" ref="S330:T332" si="74">"15:26:53.000"</f>
        <v>15:26:53.000</v>
      </c>
      <c r="T330" t="str">
        <f t="shared" si="74"/>
        <v>15:26:53.000</v>
      </c>
      <c r="U330" t="str">
        <f t="shared" si="69"/>
        <v>A3817C</v>
      </c>
      <c r="V330">
        <v>0</v>
      </c>
      <c r="W330">
        <v>0</v>
      </c>
      <c r="X330">
        <v>1</v>
      </c>
      <c r="Z330">
        <v>1</v>
      </c>
      <c r="AA330">
        <v>8</v>
      </c>
      <c r="AB330">
        <v>3</v>
      </c>
      <c r="AC330">
        <v>0</v>
      </c>
      <c r="AD330">
        <v>9</v>
      </c>
      <c r="AE330">
        <v>0</v>
      </c>
      <c r="AF330">
        <v>3</v>
      </c>
      <c r="AG330">
        <v>2</v>
      </c>
      <c r="AH330">
        <v>0</v>
      </c>
      <c r="AI330" t="s">
        <v>424</v>
      </c>
      <c r="AJ330">
        <v>35.782770999999997</v>
      </c>
      <c r="AK330" t="s">
        <v>425</v>
      </c>
      <c r="AL330">
        <v>-90.748679999999993</v>
      </c>
      <c r="AM330">
        <v>25</v>
      </c>
      <c r="AN330">
        <v>2000</v>
      </c>
      <c r="AO330" t="s">
        <v>118</v>
      </c>
      <c r="AP330">
        <v>-92</v>
      </c>
      <c r="AQ330">
        <v>-33</v>
      </c>
      <c r="AR330">
        <v>0</v>
      </c>
      <c r="AZ330">
        <v>1200</v>
      </c>
      <c r="BA330">
        <v>1</v>
      </c>
      <c r="BB330" t="str">
        <f t="shared" si="72"/>
        <v xml:space="preserve">N325GC  </v>
      </c>
      <c r="BC330">
        <v>1</v>
      </c>
      <c r="BH330">
        <v>2075</v>
      </c>
      <c r="BI330">
        <v>1</v>
      </c>
      <c r="BJ330">
        <v>1</v>
      </c>
      <c r="BK330">
        <v>0</v>
      </c>
      <c r="BL330">
        <v>0</v>
      </c>
      <c r="BO330">
        <v>0</v>
      </c>
      <c r="BP330">
        <v>0</v>
      </c>
      <c r="BW330" t="str">
        <f>"15:26:53.405"</f>
        <v>15:26:53.405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4</v>
      </c>
      <c r="CP330" t="s">
        <v>119</v>
      </c>
      <c r="CQ330">
        <v>511</v>
      </c>
      <c r="CR330">
        <v>0</v>
      </c>
      <c r="CW330">
        <v>6967389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"01/04/2021 15:26:51.347"</f>
        <v>01/04/2021 15:26:51.347</v>
      </c>
      <c r="C331" t="str">
        <f t="shared" si="70"/>
        <v>FFDDD3C0</v>
      </c>
      <c r="D331" t="s">
        <v>306</v>
      </c>
      <c r="E331">
        <v>15</v>
      </c>
      <c r="H331">
        <v>30</v>
      </c>
      <c r="I331" t="s">
        <v>114</v>
      </c>
      <c r="J331" t="s">
        <v>307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 t="shared" si="74"/>
        <v>15:26:53.000</v>
      </c>
      <c r="T331" t="str">
        <f t="shared" si="74"/>
        <v>15:26:53.000</v>
      </c>
      <c r="U331" t="str">
        <f t="shared" si="69"/>
        <v>A3817C</v>
      </c>
      <c r="V331">
        <v>0</v>
      </c>
      <c r="W331">
        <v>0</v>
      </c>
      <c r="X331">
        <v>1</v>
      </c>
      <c r="Z331">
        <v>1</v>
      </c>
      <c r="AA331">
        <v>8</v>
      </c>
      <c r="AB331">
        <v>3</v>
      </c>
      <c r="AC331">
        <v>0</v>
      </c>
      <c r="AD331">
        <v>9</v>
      </c>
      <c r="AE331">
        <v>0</v>
      </c>
      <c r="AF331">
        <v>3</v>
      </c>
      <c r="AG331">
        <v>2</v>
      </c>
      <c r="AH331">
        <v>0</v>
      </c>
      <c r="AI331" t="s">
        <v>424</v>
      </c>
      <c r="AJ331">
        <v>35.782770999999997</v>
      </c>
      <c r="AK331" t="s">
        <v>425</v>
      </c>
      <c r="AL331">
        <v>-90.748679999999993</v>
      </c>
      <c r="AM331">
        <v>25</v>
      </c>
      <c r="AN331">
        <v>2000</v>
      </c>
      <c r="AO331" t="s">
        <v>118</v>
      </c>
      <c r="AP331">
        <v>-92</v>
      </c>
      <c r="AQ331">
        <v>-33</v>
      </c>
      <c r="AR331">
        <v>0</v>
      </c>
      <c r="AZ331">
        <v>1200</v>
      </c>
      <c r="BA331">
        <v>1</v>
      </c>
      <c r="BB331" t="str">
        <f t="shared" si="72"/>
        <v xml:space="preserve">N325GC  </v>
      </c>
      <c r="BC331">
        <v>1</v>
      </c>
      <c r="BH331">
        <v>2075</v>
      </c>
      <c r="BI331">
        <v>1</v>
      </c>
      <c r="BJ331">
        <v>1</v>
      </c>
      <c r="BK331">
        <v>0</v>
      </c>
      <c r="BL331">
        <v>0</v>
      </c>
      <c r="BO331">
        <v>0</v>
      </c>
      <c r="BP331">
        <v>0</v>
      </c>
      <c r="BW331" t="str">
        <f>"15:26:53.405"</f>
        <v>15:26:53.405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0</v>
      </c>
      <c r="CP331" t="s">
        <v>119</v>
      </c>
      <c r="CQ331">
        <v>530</v>
      </c>
      <c r="CR331">
        <v>0</v>
      </c>
      <c r="CW331">
        <v>7248038</v>
      </c>
      <c r="CY331">
        <v>0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"01/04/2021 15:26:51.347"</f>
        <v>01/04/2021 15:26:51.347</v>
      </c>
      <c r="C332" t="str">
        <f t="shared" si="70"/>
        <v>FFDDD3C0</v>
      </c>
      <c r="D332" t="s">
        <v>178</v>
      </c>
      <c r="E332">
        <v>9</v>
      </c>
      <c r="F332">
        <v>1009</v>
      </c>
      <c r="G332" t="s">
        <v>114</v>
      </c>
      <c r="J332" t="s">
        <v>179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 t="shared" si="74"/>
        <v>15:26:53.000</v>
      </c>
      <c r="T332" t="str">
        <f t="shared" si="74"/>
        <v>15:26:53.000</v>
      </c>
      <c r="U332" t="str">
        <f t="shared" si="69"/>
        <v>A3817C</v>
      </c>
      <c r="V332">
        <v>0</v>
      </c>
      <c r="W332">
        <v>0</v>
      </c>
      <c r="X332">
        <v>1</v>
      </c>
      <c r="Z332">
        <v>1</v>
      </c>
      <c r="AA332">
        <v>8</v>
      </c>
      <c r="AB332">
        <v>3</v>
      </c>
      <c r="AC332">
        <v>0</v>
      </c>
      <c r="AD332">
        <v>9</v>
      </c>
      <c r="AE332">
        <v>0</v>
      </c>
      <c r="AF332">
        <v>3</v>
      </c>
      <c r="AG332">
        <v>2</v>
      </c>
      <c r="AH332">
        <v>0</v>
      </c>
      <c r="AI332" t="s">
        <v>424</v>
      </c>
      <c r="AJ332">
        <v>35.782770999999997</v>
      </c>
      <c r="AK332" t="s">
        <v>425</v>
      </c>
      <c r="AL332">
        <v>-90.748679999999993</v>
      </c>
      <c r="AM332">
        <v>25</v>
      </c>
      <c r="AN332">
        <v>2000</v>
      </c>
      <c r="AO332" t="s">
        <v>118</v>
      </c>
      <c r="AP332">
        <v>-92</v>
      </c>
      <c r="AQ332">
        <v>-33</v>
      </c>
      <c r="AR332">
        <v>0</v>
      </c>
      <c r="AZ332">
        <v>1200</v>
      </c>
      <c r="BA332">
        <v>1</v>
      </c>
      <c r="BB332" t="str">
        <f t="shared" si="72"/>
        <v xml:space="preserve">N325GC  </v>
      </c>
      <c r="BC332">
        <v>1</v>
      </c>
      <c r="BH332">
        <v>2075</v>
      </c>
      <c r="BI332">
        <v>1</v>
      </c>
      <c r="BJ332">
        <v>1</v>
      </c>
      <c r="BK332">
        <v>0</v>
      </c>
      <c r="BL332">
        <v>0</v>
      </c>
      <c r="BO332">
        <v>0</v>
      </c>
      <c r="BP332">
        <v>0</v>
      </c>
      <c r="BW332" t="str">
        <f>"15:26:53.405"</f>
        <v>15:26:53.405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4</v>
      </c>
      <c r="CP332" t="s">
        <v>119</v>
      </c>
      <c r="CQ332">
        <v>511</v>
      </c>
      <c r="CR332">
        <v>0</v>
      </c>
      <c r="CW332">
        <v>6967389</v>
      </c>
      <c r="CY332">
        <v>0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"01/04/2021 15:26:52.299"</f>
        <v>01/04/2021 15:26:52.299</v>
      </c>
      <c r="C333" t="str">
        <f t="shared" si="70"/>
        <v>FFDDD3C0</v>
      </c>
      <c r="D333" t="s">
        <v>113</v>
      </c>
      <c r="E333">
        <v>5</v>
      </c>
      <c r="H333">
        <v>169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 t="shared" ref="S333:T335" si="75">"15:26:54.000"</f>
        <v>15:26:54.000</v>
      </c>
      <c r="T333" t="str">
        <f t="shared" si="75"/>
        <v>15:26:54.000</v>
      </c>
      <c r="U333" t="str">
        <f t="shared" si="69"/>
        <v>A3817C</v>
      </c>
      <c r="V333">
        <v>0</v>
      </c>
      <c r="W333">
        <v>0</v>
      </c>
      <c r="X333">
        <v>1</v>
      </c>
      <c r="Z333">
        <v>1</v>
      </c>
      <c r="AA333">
        <v>8</v>
      </c>
      <c r="AB333">
        <v>3</v>
      </c>
      <c r="AC333">
        <v>0</v>
      </c>
      <c r="AD333">
        <v>9</v>
      </c>
      <c r="AE333">
        <v>0</v>
      </c>
      <c r="AF333">
        <v>3</v>
      </c>
      <c r="AG333">
        <v>2</v>
      </c>
      <c r="AH333">
        <v>0</v>
      </c>
      <c r="AI333" t="s">
        <v>426</v>
      </c>
      <c r="AJ333">
        <v>35.782620999999999</v>
      </c>
      <c r="AK333" t="s">
        <v>427</v>
      </c>
      <c r="AL333">
        <v>-90.749216000000004</v>
      </c>
      <c r="AM333">
        <v>25</v>
      </c>
      <c r="AN333">
        <v>2000</v>
      </c>
      <c r="AO333" t="s">
        <v>118</v>
      </c>
      <c r="AP333">
        <v>-92</v>
      </c>
      <c r="AQ333">
        <v>-34</v>
      </c>
      <c r="AR333">
        <v>0</v>
      </c>
      <c r="AZ333">
        <v>1200</v>
      </c>
      <c r="BA333">
        <v>1</v>
      </c>
      <c r="BB333" t="str">
        <f t="shared" si="72"/>
        <v xml:space="preserve">N325GC  </v>
      </c>
      <c r="BC333">
        <v>1</v>
      </c>
      <c r="BH333">
        <v>2075</v>
      </c>
      <c r="BI333">
        <v>1</v>
      </c>
      <c r="BJ333">
        <v>1</v>
      </c>
      <c r="BK333">
        <v>0</v>
      </c>
      <c r="BL333">
        <v>0</v>
      </c>
      <c r="BO333">
        <v>0</v>
      </c>
      <c r="BP333">
        <v>0</v>
      </c>
      <c r="BW333" t="str">
        <f>"15:26:54.335"</f>
        <v>15:26:54.335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3</v>
      </c>
      <c r="CP333" t="s">
        <v>119</v>
      </c>
      <c r="CQ333">
        <v>511</v>
      </c>
      <c r="CR333">
        <v>0</v>
      </c>
      <c r="CW333">
        <v>6967569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"01/04/2021 15:26:52.299"</f>
        <v>01/04/2021 15:26:52.299</v>
      </c>
      <c r="C334" t="str">
        <f t="shared" si="70"/>
        <v>FFDDD3C0</v>
      </c>
      <c r="D334" t="s">
        <v>306</v>
      </c>
      <c r="E334">
        <v>15</v>
      </c>
      <c r="H334">
        <v>30</v>
      </c>
      <c r="I334" t="s">
        <v>114</v>
      </c>
      <c r="J334" t="s">
        <v>307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 t="shared" si="75"/>
        <v>15:26:54.000</v>
      </c>
      <c r="T334" t="str">
        <f t="shared" si="75"/>
        <v>15:26:54.000</v>
      </c>
      <c r="U334" t="str">
        <f t="shared" si="69"/>
        <v>A3817C</v>
      </c>
      <c r="V334">
        <v>0</v>
      </c>
      <c r="W334">
        <v>0</v>
      </c>
      <c r="X334">
        <v>1</v>
      </c>
      <c r="Z334">
        <v>1</v>
      </c>
      <c r="AA334">
        <v>8</v>
      </c>
      <c r="AB334">
        <v>3</v>
      </c>
      <c r="AC334">
        <v>0</v>
      </c>
      <c r="AD334">
        <v>9</v>
      </c>
      <c r="AE334">
        <v>0</v>
      </c>
      <c r="AF334">
        <v>3</v>
      </c>
      <c r="AG334">
        <v>2</v>
      </c>
      <c r="AH334">
        <v>0</v>
      </c>
      <c r="AI334" t="s">
        <v>426</v>
      </c>
      <c r="AJ334">
        <v>35.782620999999999</v>
      </c>
      <c r="AK334" t="s">
        <v>427</v>
      </c>
      <c r="AL334">
        <v>-90.749216000000004</v>
      </c>
      <c r="AM334">
        <v>25</v>
      </c>
      <c r="AN334">
        <v>2000</v>
      </c>
      <c r="AO334" t="s">
        <v>118</v>
      </c>
      <c r="AP334">
        <v>-92</v>
      </c>
      <c r="AQ334">
        <v>-34</v>
      </c>
      <c r="AR334">
        <v>0</v>
      </c>
      <c r="AZ334">
        <v>1200</v>
      </c>
      <c r="BA334">
        <v>1</v>
      </c>
      <c r="BB334" t="str">
        <f t="shared" si="72"/>
        <v xml:space="preserve">N325GC  </v>
      </c>
      <c r="BC334">
        <v>1</v>
      </c>
      <c r="BH334">
        <v>2075</v>
      </c>
      <c r="BI334">
        <v>1</v>
      </c>
      <c r="BJ334">
        <v>1</v>
      </c>
      <c r="BK334">
        <v>0</v>
      </c>
      <c r="BL334">
        <v>0</v>
      </c>
      <c r="BO334">
        <v>0</v>
      </c>
      <c r="BP334">
        <v>0</v>
      </c>
      <c r="BW334" t="str">
        <f>"15:26:54.335"</f>
        <v>15:26:54.335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0</v>
      </c>
      <c r="CP334" t="s">
        <v>119</v>
      </c>
      <c r="CQ334">
        <v>530</v>
      </c>
      <c r="CR334">
        <v>0</v>
      </c>
      <c r="CW334">
        <v>7248216</v>
      </c>
      <c r="CY334">
        <v>0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"01/04/2021 15:26:52.299"</f>
        <v>01/04/2021 15:26:52.299</v>
      </c>
      <c r="C335" t="str">
        <f t="shared" si="70"/>
        <v>FFDDD3C0</v>
      </c>
      <c r="D335" t="s">
        <v>178</v>
      </c>
      <c r="E335">
        <v>9</v>
      </c>
      <c r="F335">
        <v>1009</v>
      </c>
      <c r="G335" t="s">
        <v>114</v>
      </c>
      <c r="J335" t="s">
        <v>179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 t="shared" si="75"/>
        <v>15:26:54.000</v>
      </c>
      <c r="T335" t="str">
        <f t="shared" si="75"/>
        <v>15:26:54.000</v>
      </c>
      <c r="U335" t="str">
        <f t="shared" si="69"/>
        <v>A3817C</v>
      </c>
      <c r="V335">
        <v>0</v>
      </c>
      <c r="W335">
        <v>0</v>
      </c>
      <c r="X335">
        <v>1</v>
      </c>
      <c r="Z335">
        <v>1</v>
      </c>
      <c r="AA335">
        <v>8</v>
      </c>
      <c r="AB335">
        <v>3</v>
      </c>
      <c r="AC335">
        <v>0</v>
      </c>
      <c r="AD335">
        <v>9</v>
      </c>
      <c r="AE335">
        <v>0</v>
      </c>
      <c r="AF335">
        <v>3</v>
      </c>
      <c r="AG335">
        <v>2</v>
      </c>
      <c r="AH335">
        <v>0</v>
      </c>
      <c r="AI335" t="s">
        <v>426</v>
      </c>
      <c r="AJ335">
        <v>35.782620999999999</v>
      </c>
      <c r="AK335" t="s">
        <v>427</v>
      </c>
      <c r="AL335">
        <v>-90.749216000000004</v>
      </c>
      <c r="AM335">
        <v>25</v>
      </c>
      <c r="AN335">
        <v>2000</v>
      </c>
      <c r="AO335" t="s">
        <v>118</v>
      </c>
      <c r="AP335">
        <v>-92</v>
      </c>
      <c r="AQ335">
        <v>-34</v>
      </c>
      <c r="AR335">
        <v>0</v>
      </c>
      <c r="AZ335">
        <v>1200</v>
      </c>
      <c r="BA335">
        <v>1</v>
      </c>
      <c r="BB335" t="str">
        <f t="shared" si="72"/>
        <v xml:space="preserve">N325GC  </v>
      </c>
      <c r="BC335">
        <v>1</v>
      </c>
      <c r="BH335">
        <v>2075</v>
      </c>
      <c r="BI335">
        <v>1</v>
      </c>
      <c r="BJ335">
        <v>1</v>
      </c>
      <c r="BK335">
        <v>0</v>
      </c>
      <c r="BL335">
        <v>0</v>
      </c>
      <c r="BO335">
        <v>0</v>
      </c>
      <c r="BP335">
        <v>0</v>
      </c>
      <c r="BW335" t="str">
        <f>"15:26:54.335"</f>
        <v>15:26:54.335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3</v>
      </c>
      <c r="CP335" t="s">
        <v>119</v>
      </c>
      <c r="CQ335">
        <v>511</v>
      </c>
      <c r="CR335">
        <v>0</v>
      </c>
      <c r="CW335">
        <v>6967569</v>
      </c>
      <c r="CY335">
        <v>0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"01/04/2021 15:26:53.364"</f>
        <v>01/04/2021 15:26:53.364</v>
      </c>
      <c r="C336" t="str">
        <f t="shared" si="70"/>
        <v>FFDDD3C0</v>
      </c>
      <c r="D336" t="s">
        <v>178</v>
      </c>
      <c r="E336">
        <v>9</v>
      </c>
      <c r="F336">
        <v>1009</v>
      </c>
      <c r="G336" t="s">
        <v>114</v>
      </c>
      <c r="J336" t="s">
        <v>179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 t="shared" ref="S336:T338" si="76">"15:26:55.000"</f>
        <v>15:26:55.000</v>
      </c>
      <c r="T336" t="str">
        <f t="shared" si="76"/>
        <v>15:26:55.000</v>
      </c>
      <c r="U336" t="str">
        <f t="shared" si="69"/>
        <v>A3817C</v>
      </c>
      <c r="V336">
        <v>0</v>
      </c>
      <c r="W336">
        <v>0</v>
      </c>
      <c r="X336">
        <v>1</v>
      </c>
      <c r="Z336">
        <v>1</v>
      </c>
      <c r="AA336">
        <v>8</v>
      </c>
      <c r="AB336">
        <v>3</v>
      </c>
      <c r="AC336">
        <v>0</v>
      </c>
      <c r="AD336">
        <v>9</v>
      </c>
      <c r="AE336">
        <v>0</v>
      </c>
      <c r="AF336">
        <v>3</v>
      </c>
      <c r="AG336">
        <v>2</v>
      </c>
      <c r="AH336">
        <v>0</v>
      </c>
      <c r="AI336" t="s">
        <v>428</v>
      </c>
      <c r="AJ336">
        <v>35.782471000000001</v>
      </c>
      <c r="AK336" t="s">
        <v>429</v>
      </c>
      <c r="AL336">
        <v>-90.749730999999997</v>
      </c>
      <c r="AM336">
        <v>25</v>
      </c>
      <c r="AN336">
        <v>2000</v>
      </c>
      <c r="AO336" t="s">
        <v>118</v>
      </c>
      <c r="AP336">
        <v>-88</v>
      </c>
      <c r="AQ336">
        <v>-40</v>
      </c>
      <c r="AR336">
        <v>128</v>
      </c>
      <c r="AZ336">
        <v>1200</v>
      </c>
      <c r="BA336">
        <v>1</v>
      </c>
      <c r="BB336" t="str">
        <f t="shared" si="72"/>
        <v xml:space="preserve">N325GC  </v>
      </c>
      <c r="BC336">
        <v>1</v>
      </c>
      <c r="BH336">
        <v>2075</v>
      </c>
      <c r="BI336">
        <v>1</v>
      </c>
      <c r="BJ336">
        <v>1</v>
      </c>
      <c r="BK336">
        <v>0</v>
      </c>
      <c r="BL336">
        <v>0</v>
      </c>
      <c r="BO336">
        <v>0</v>
      </c>
      <c r="BP336">
        <v>0</v>
      </c>
      <c r="BW336" t="str">
        <f>"15:26:55.416"</f>
        <v>15:26:55.416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2</v>
      </c>
      <c r="CP336" t="s">
        <v>119</v>
      </c>
      <c r="CQ336">
        <v>511</v>
      </c>
      <c r="CR336">
        <v>0</v>
      </c>
      <c r="CW336">
        <v>6967768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"01/04/2021 15:26:53.364"</f>
        <v>01/04/2021 15:26:53.364</v>
      </c>
      <c r="C337" t="str">
        <f t="shared" si="70"/>
        <v>FFDDD3C0</v>
      </c>
      <c r="D337" t="s">
        <v>306</v>
      </c>
      <c r="E337">
        <v>15</v>
      </c>
      <c r="H337">
        <v>30</v>
      </c>
      <c r="I337" t="s">
        <v>114</v>
      </c>
      <c r="J337" t="s">
        <v>307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 t="shared" si="76"/>
        <v>15:26:55.000</v>
      </c>
      <c r="T337" t="str">
        <f t="shared" si="76"/>
        <v>15:26:55.000</v>
      </c>
      <c r="U337" t="str">
        <f t="shared" si="69"/>
        <v>A3817C</v>
      </c>
      <c r="V337">
        <v>0</v>
      </c>
      <c r="W337">
        <v>0</v>
      </c>
      <c r="X337">
        <v>1</v>
      </c>
      <c r="Z337">
        <v>1</v>
      </c>
      <c r="AA337">
        <v>8</v>
      </c>
      <c r="AB337">
        <v>3</v>
      </c>
      <c r="AC337">
        <v>0</v>
      </c>
      <c r="AD337">
        <v>9</v>
      </c>
      <c r="AE337">
        <v>0</v>
      </c>
      <c r="AF337">
        <v>3</v>
      </c>
      <c r="AG337">
        <v>2</v>
      </c>
      <c r="AH337">
        <v>0</v>
      </c>
      <c r="AI337" t="s">
        <v>428</v>
      </c>
      <c r="AJ337">
        <v>35.782471000000001</v>
      </c>
      <c r="AK337" t="s">
        <v>429</v>
      </c>
      <c r="AL337">
        <v>-90.749730999999997</v>
      </c>
      <c r="AM337">
        <v>25</v>
      </c>
      <c r="AN337">
        <v>2000</v>
      </c>
      <c r="AO337" t="s">
        <v>118</v>
      </c>
      <c r="AP337">
        <v>-88</v>
      </c>
      <c r="AQ337">
        <v>-40</v>
      </c>
      <c r="AR337">
        <v>128</v>
      </c>
      <c r="AZ337">
        <v>1200</v>
      </c>
      <c r="BA337">
        <v>1</v>
      </c>
      <c r="BB337" t="str">
        <f t="shared" si="72"/>
        <v xml:space="preserve">N325GC  </v>
      </c>
      <c r="BC337">
        <v>1</v>
      </c>
      <c r="BH337">
        <v>2075</v>
      </c>
      <c r="BI337">
        <v>1</v>
      </c>
      <c r="BJ337">
        <v>1</v>
      </c>
      <c r="BK337">
        <v>0</v>
      </c>
      <c r="BL337">
        <v>0</v>
      </c>
      <c r="BO337">
        <v>0</v>
      </c>
      <c r="BP337">
        <v>0</v>
      </c>
      <c r="BW337" t="str">
        <f>"15:26:55.416"</f>
        <v>15:26:55.416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0</v>
      </c>
      <c r="CP337" t="s">
        <v>119</v>
      </c>
      <c r="CQ337">
        <v>530</v>
      </c>
      <c r="CR337">
        <v>0</v>
      </c>
      <c r="CW337">
        <v>7248446</v>
      </c>
      <c r="CY337">
        <v>0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"01/04/2021 15:26:53.364"</f>
        <v>01/04/2021 15:26:53.364</v>
      </c>
      <c r="C338" t="str">
        <f t="shared" si="70"/>
        <v>FFDDD3C0</v>
      </c>
      <c r="D338" t="s">
        <v>113</v>
      </c>
      <c r="E338">
        <v>5</v>
      </c>
      <c r="H338">
        <v>169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 t="shared" si="76"/>
        <v>15:26:55.000</v>
      </c>
      <c r="T338" t="str">
        <f t="shared" si="76"/>
        <v>15:26:55.000</v>
      </c>
      <c r="U338" t="str">
        <f t="shared" si="69"/>
        <v>A3817C</v>
      </c>
      <c r="V338">
        <v>0</v>
      </c>
      <c r="W338">
        <v>0</v>
      </c>
      <c r="X338">
        <v>1</v>
      </c>
      <c r="Z338">
        <v>1</v>
      </c>
      <c r="AA338">
        <v>8</v>
      </c>
      <c r="AB338">
        <v>3</v>
      </c>
      <c r="AC338">
        <v>0</v>
      </c>
      <c r="AD338">
        <v>9</v>
      </c>
      <c r="AE338">
        <v>0</v>
      </c>
      <c r="AF338">
        <v>3</v>
      </c>
      <c r="AG338">
        <v>2</v>
      </c>
      <c r="AH338">
        <v>0</v>
      </c>
      <c r="AI338" t="s">
        <v>428</v>
      </c>
      <c r="AJ338">
        <v>35.782471000000001</v>
      </c>
      <c r="AK338" t="s">
        <v>429</v>
      </c>
      <c r="AL338">
        <v>-90.749730999999997</v>
      </c>
      <c r="AM338">
        <v>25</v>
      </c>
      <c r="AN338">
        <v>2000</v>
      </c>
      <c r="AO338" t="s">
        <v>118</v>
      </c>
      <c r="AP338">
        <v>-88</v>
      </c>
      <c r="AQ338">
        <v>-40</v>
      </c>
      <c r="AR338">
        <v>128</v>
      </c>
      <c r="AZ338">
        <v>1200</v>
      </c>
      <c r="BA338">
        <v>1</v>
      </c>
      <c r="BB338" t="str">
        <f t="shared" si="72"/>
        <v xml:space="preserve">N325GC  </v>
      </c>
      <c r="BC338">
        <v>1</v>
      </c>
      <c r="BH338">
        <v>2075</v>
      </c>
      <c r="BI338">
        <v>1</v>
      </c>
      <c r="BJ338">
        <v>1</v>
      </c>
      <c r="BK338">
        <v>0</v>
      </c>
      <c r="BL338">
        <v>0</v>
      </c>
      <c r="BO338">
        <v>0</v>
      </c>
      <c r="BP338">
        <v>0</v>
      </c>
      <c r="BW338" t="str">
        <f>"15:26:55.416"</f>
        <v>15:26:55.416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2</v>
      </c>
      <c r="CP338" t="s">
        <v>119</v>
      </c>
      <c r="CQ338">
        <v>511</v>
      </c>
      <c r="CR338">
        <v>0</v>
      </c>
      <c r="CW338">
        <v>6967768</v>
      </c>
      <c r="CY338">
        <v>0</v>
      </c>
      <c r="CZ338">
        <v>0</v>
      </c>
      <c r="DA338">
        <v>1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"01/04/2021 15:26:54.873"</f>
        <v>01/04/2021 15:26:54.873</v>
      </c>
      <c r="C339" t="str">
        <f t="shared" si="70"/>
        <v>FFDDD3C0</v>
      </c>
      <c r="D339" t="s">
        <v>178</v>
      </c>
      <c r="E339">
        <v>9</v>
      </c>
      <c r="F339">
        <v>1009</v>
      </c>
      <c r="G339" t="s">
        <v>114</v>
      </c>
      <c r="J339" t="s">
        <v>179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 t="shared" ref="S339:T341" si="77">"15:26:56.000"</f>
        <v>15:26:56.000</v>
      </c>
      <c r="T339" t="str">
        <f t="shared" si="77"/>
        <v>15:26:56.000</v>
      </c>
      <c r="U339" t="str">
        <f t="shared" si="69"/>
        <v>A3817C</v>
      </c>
      <c r="V339">
        <v>0</v>
      </c>
      <c r="W339">
        <v>0</v>
      </c>
      <c r="X339">
        <v>1</v>
      </c>
      <c r="Z339">
        <v>1</v>
      </c>
      <c r="AA339">
        <v>8</v>
      </c>
      <c r="AB339">
        <v>3</v>
      </c>
      <c r="AC339">
        <v>0</v>
      </c>
      <c r="AD339">
        <v>9</v>
      </c>
      <c r="AE339">
        <v>0</v>
      </c>
      <c r="AF339">
        <v>3</v>
      </c>
      <c r="AG339">
        <v>2</v>
      </c>
      <c r="AH339">
        <v>0</v>
      </c>
      <c r="AI339" t="s">
        <v>430</v>
      </c>
      <c r="AJ339">
        <v>35.782277999999998</v>
      </c>
      <c r="AK339" t="s">
        <v>431</v>
      </c>
      <c r="AL339">
        <v>-90.750246000000004</v>
      </c>
      <c r="AM339">
        <v>25</v>
      </c>
      <c r="AN339">
        <v>2000</v>
      </c>
      <c r="AO339" t="s">
        <v>118</v>
      </c>
      <c r="AP339">
        <v>-88</v>
      </c>
      <c r="AQ339">
        <v>-46</v>
      </c>
      <c r="AR339">
        <v>320</v>
      </c>
      <c r="AZ339">
        <v>1200</v>
      </c>
      <c r="BA339">
        <v>1</v>
      </c>
      <c r="BB339" t="str">
        <f t="shared" si="72"/>
        <v xml:space="preserve">N325GC  </v>
      </c>
      <c r="BC339">
        <v>1</v>
      </c>
      <c r="BH339">
        <v>2075</v>
      </c>
      <c r="BI339">
        <v>1</v>
      </c>
      <c r="BJ339">
        <v>1</v>
      </c>
      <c r="BK339">
        <v>0</v>
      </c>
      <c r="BL339">
        <v>0</v>
      </c>
      <c r="BO339">
        <v>0</v>
      </c>
      <c r="BP339">
        <v>0</v>
      </c>
      <c r="BW339" t="str">
        <f>"15:26:56.941"</f>
        <v>15:26:56.941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2</v>
      </c>
      <c r="CP339" t="s">
        <v>119</v>
      </c>
      <c r="CQ339">
        <v>511</v>
      </c>
      <c r="CR339">
        <v>0</v>
      </c>
      <c r="CW339">
        <v>6968060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"01/04/2021 15:26:54.873"</f>
        <v>01/04/2021 15:26:54.873</v>
      </c>
      <c r="C340" t="str">
        <f t="shared" si="70"/>
        <v>FFDDD3C0</v>
      </c>
      <c r="D340" t="s">
        <v>306</v>
      </c>
      <c r="E340">
        <v>15</v>
      </c>
      <c r="H340">
        <v>30</v>
      </c>
      <c r="I340" t="s">
        <v>114</v>
      </c>
      <c r="J340" t="s">
        <v>307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 t="shared" si="77"/>
        <v>15:26:56.000</v>
      </c>
      <c r="T340" t="str">
        <f t="shared" si="77"/>
        <v>15:26:56.000</v>
      </c>
      <c r="U340" t="str">
        <f t="shared" si="69"/>
        <v>A3817C</v>
      </c>
      <c r="V340">
        <v>0</v>
      </c>
      <c r="W340">
        <v>0</v>
      </c>
      <c r="X340">
        <v>1</v>
      </c>
      <c r="Z340">
        <v>1</v>
      </c>
      <c r="AA340">
        <v>8</v>
      </c>
      <c r="AB340">
        <v>3</v>
      </c>
      <c r="AC340">
        <v>0</v>
      </c>
      <c r="AD340">
        <v>9</v>
      </c>
      <c r="AE340">
        <v>0</v>
      </c>
      <c r="AF340">
        <v>3</v>
      </c>
      <c r="AG340">
        <v>2</v>
      </c>
      <c r="AH340">
        <v>0</v>
      </c>
      <c r="AI340" t="s">
        <v>430</v>
      </c>
      <c r="AJ340">
        <v>35.782277999999998</v>
      </c>
      <c r="AK340" t="s">
        <v>431</v>
      </c>
      <c r="AL340">
        <v>-90.750246000000004</v>
      </c>
      <c r="AM340">
        <v>25</v>
      </c>
      <c r="AN340">
        <v>2000</v>
      </c>
      <c r="AO340" t="s">
        <v>118</v>
      </c>
      <c r="AP340">
        <v>-88</v>
      </c>
      <c r="AQ340">
        <v>-46</v>
      </c>
      <c r="AR340">
        <v>320</v>
      </c>
      <c r="AZ340">
        <v>1200</v>
      </c>
      <c r="BA340">
        <v>1</v>
      </c>
      <c r="BB340" t="str">
        <f t="shared" si="72"/>
        <v xml:space="preserve">N325GC  </v>
      </c>
      <c r="BC340">
        <v>1</v>
      </c>
      <c r="BH340">
        <v>2075</v>
      </c>
      <c r="BI340">
        <v>1</v>
      </c>
      <c r="BJ340">
        <v>1</v>
      </c>
      <c r="BK340">
        <v>0</v>
      </c>
      <c r="BL340">
        <v>0</v>
      </c>
      <c r="BO340">
        <v>0</v>
      </c>
      <c r="BP340">
        <v>0</v>
      </c>
      <c r="BW340" t="str">
        <f>"15:26:56.941"</f>
        <v>15:26:56.941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0</v>
      </c>
      <c r="CP340" t="s">
        <v>119</v>
      </c>
      <c r="CQ340">
        <v>530</v>
      </c>
      <c r="CR340">
        <v>0</v>
      </c>
      <c r="CW340">
        <v>7248740</v>
      </c>
      <c r="CY340">
        <v>0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"01/04/2021 15:26:54.873"</f>
        <v>01/04/2021 15:26:54.873</v>
      </c>
      <c r="C341" t="str">
        <f t="shared" si="70"/>
        <v>FFDDD3C0</v>
      </c>
      <c r="D341" t="s">
        <v>113</v>
      </c>
      <c r="E341">
        <v>5</v>
      </c>
      <c r="H341">
        <v>169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 t="shared" si="77"/>
        <v>15:26:56.000</v>
      </c>
      <c r="T341" t="str">
        <f t="shared" si="77"/>
        <v>15:26:56.000</v>
      </c>
      <c r="U341" t="str">
        <f t="shared" si="69"/>
        <v>A3817C</v>
      </c>
      <c r="V341">
        <v>0</v>
      </c>
      <c r="W341">
        <v>0</v>
      </c>
      <c r="X341">
        <v>1</v>
      </c>
      <c r="Z341">
        <v>1</v>
      </c>
      <c r="AA341">
        <v>8</v>
      </c>
      <c r="AB341">
        <v>3</v>
      </c>
      <c r="AC341">
        <v>0</v>
      </c>
      <c r="AD341">
        <v>9</v>
      </c>
      <c r="AE341">
        <v>0</v>
      </c>
      <c r="AF341">
        <v>3</v>
      </c>
      <c r="AG341">
        <v>2</v>
      </c>
      <c r="AH341">
        <v>0</v>
      </c>
      <c r="AI341" t="s">
        <v>430</v>
      </c>
      <c r="AJ341">
        <v>35.782277999999998</v>
      </c>
      <c r="AK341" t="s">
        <v>431</v>
      </c>
      <c r="AL341">
        <v>-90.750246000000004</v>
      </c>
      <c r="AM341">
        <v>25</v>
      </c>
      <c r="AN341">
        <v>2000</v>
      </c>
      <c r="AO341" t="s">
        <v>118</v>
      </c>
      <c r="AP341">
        <v>-88</v>
      </c>
      <c r="AQ341">
        <v>-46</v>
      </c>
      <c r="AR341">
        <v>320</v>
      </c>
      <c r="AZ341">
        <v>1200</v>
      </c>
      <c r="BA341">
        <v>1</v>
      </c>
      <c r="BB341" t="str">
        <f t="shared" si="72"/>
        <v xml:space="preserve">N325GC  </v>
      </c>
      <c r="BC341">
        <v>1</v>
      </c>
      <c r="BH341">
        <v>2075</v>
      </c>
      <c r="BI341">
        <v>1</v>
      </c>
      <c r="BJ341">
        <v>1</v>
      </c>
      <c r="BK341">
        <v>0</v>
      </c>
      <c r="BL341">
        <v>0</v>
      </c>
      <c r="BO341">
        <v>0</v>
      </c>
      <c r="BP341">
        <v>0</v>
      </c>
      <c r="BW341" t="str">
        <f>"15:26:56.941"</f>
        <v>15:26:56.941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2</v>
      </c>
      <c r="CP341" t="s">
        <v>119</v>
      </c>
      <c r="CQ341">
        <v>511</v>
      </c>
      <c r="CR341">
        <v>0</v>
      </c>
      <c r="CW341">
        <v>6968060</v>
      </c>
      <c r="CY341">
        <v>0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"01/04/2021 15:26:55.531"</f>
        <v>01/04/2021 15:26:55.531</v>
      </c>
      <c r="C342" t="str">
        <f t="shared" si="70"/>
        <v>FFDDD3C0</v>
      </c>
      <c r="D342" t="s">
        <v>178</v>
      </c>
      <c r="E342">
        <v>9</v>
      </c>
      <c r="F342">
        <v>1009</v>
      </c>
      <c r="G342" t="s">
        <v>114</v>
      </c>
      <c r="J342" t="s">
        <v>179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 t="shared" ref="S342:T344" si="78">"15:26:57.000"</f>
        <v>15:26:57.000</v>
      </c>
      <c r="T342" t="str">
        <f t="shared" si="78"/>
        <v>15:26:57.000</v>
      </c>
      <c r="U342" t="str">
        <f t="shared" si="69"/>
        <v>A3817C</v>
      </c>
      <c r="V342">
        <v>0</v>
      </c>
      <c r="W342">
        <v>0</v>
      </c>
      <c r="X342">
        <v>1</v>
      </c>
      <c r="Z342">
        <v>1</v>
      </c>
      <c r="AA342">
        <v>8</v>
      </c>
      <c r="AB342">
        <v>3</v>
      </c>
      <c r="AC342">
        <v>0</v>
      </c>
      <c r="AD342">
        <v>9</v>
      </c>
      <c r="AE342">
        <v>0</v>
      </c>
      <c r="AF342">
        <v>3</v>
      </c>
      <c r="AG342">
        <v>2</v>
      </c>
      <c r="AH342">
        <v>0</v>
      </c>
      <c r="AI342" t="s">
        <v>432</v>
      </c>
      <c r="AJ342">
        <v>35.782063000000001</v>
      </c>
      <c r="AK342" t="s">
        <v>433</v>
      </c>
      <c r="AL342">
        <v>-90.750760999999997</v>
      </c>
      <c r="AM342">
        <v>25</v>
      </c>
      <c r="AN342">
        <v>2000</v>
      </c>
      <c r="AO342" t="s">
        <v>118</v>
      </c>
      <c r="AP342">
        <v>-86</v>
      </c>
      <c r="AQ342">
        <v>-46</v>
      </c>
      <c r="AR342">
        <v>384</v>
      </c>
      <c r="AZ342">
        <v>1200</v>
      </c>
      <c r="BA342">
        <v>1</v>
      </c>
      <c r="BB342" t="str">
        <f t="shared" si="72"/>
        <v xml:space="preserve">N325GC  </v>
      </c>
      <c r="BC342">
        <v>1</v>
      </c>
      <c r="BH342">
        <v>2075</v>
      </c>
      <c r="BI342">
        <v>1</v>
      </c>
      <c r="BJ342">
        <v>1</v>
      </c>
      <c r="BK342">
        <v>0</v>
      </c>
      <c r="BL342">
        <v>0</v>
      </c>
      <c r="BO342">
        <v>0</v>
      </c>
      <c r="BP342">
        <v>0</v>
      </c>
      <c r="BW342" t="str">
        <f>"15:26:57.610"</f>
        <v>15:26:57.610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3</v>
      </c>
      <c r="CP342" t="s">
        <v>119</v>
      </c>
      <c r="CQ342">
        <v>511</v>
      </c>
      <c r="CR342">
        <v>0</v>
      </c>
      <c r="CW342">
        <v>6968201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"01/04/2021 15:26:55.531"</f>
        <v>01/04/2021 15:26:55.531</v>
      </c>
      <c r="C343" t="str">
        <f t="shared" si="70"/>
        <v>FFDDD3C0</v>
      </c>
      <c r="D343" t="s">
        <v>306</v>
      </c>
      <c r="E343">
        <v>15</v>
      </c>
      <c r="H343">
        <v>30</v>
      </c>
      <c r="I343" t="s">
        <v>114</v>
      </c>
      <c r="J343" t="s">
        <v>307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 t="shared" si="78"/>
        <v>15:26:57.000</v>
      </c>
      <c r="T343" t="str">
        <f t="shared" si="78"/>
        <v>15:26:57.000</v>
      </c>
      <c r="U343" t="str">
        <f t="shared" si="69"/>
        <v>A3817C</v>
      </c>
      <c r="V343">
        <v>0</v>
      </c>
      <c r="W343">
        <v>0</v>
      </c>
      <c r="X343">
        <v>1</v>
      </c>
      <c r="Z343">
        <v>1</v>
      </c>
      <c r="AA343">
        <v>8</v>
      </c>
      <c r="AB343">
        <v>3</v>
      </c>
      <c r="AC343">
        <v>0</v>
      </c>
      <c r="AD343">
        <v>9</v>
      </c>
      <c r="AE343">
        <v>0</v>
      </c>
      <c r="AF343">
        <v>3</v>
      </c>
      <c r="AG343">
        <v>2</v>
      </c>
      <c r="AH343">
        <v>0</v>
      </c>
      <c r="AI343" t="s">
        <v>432</v>
      </c>
      <c r="AJ343">
        <v>35.782063000000001</v>
      </c>
      <c r="AK343" t="s">
        <v>433</v>
      </c>
      <c r="AL343">
        <v>-90.750760999999997</v>
      </c>
      <c r="AM343">
        <v>25</v>
      </c>
      <c r="AN343">
        <v>2000</v>
      </c>
      <c r="AO343" t="s">
        <v>118</v>
      </c>
      <c r="AP343">
        <v>-86</v>
      </c>
      <c r="AQ343">
        <v>-46</v>
      </c>
      <c r="AR343">
        <v>384</v>
      </c>
      <c r="AZ343">
        <v>1200</v>
      </c>
      <c r="BA343">
        <v>1</v>
      </c>
      <c r="BB343" t="str">
        <f t="shared" si="72"/>
        <v xml:space="preserve">N325GC  </v>
      </c>
      <c r="BC343">
        <v>1</v>
      </c>
      <c r="BH343">
        <v>2075</v>
      </c>
      <c r="BI343">
        <v>1</v>
      </c>
      <c r="BJ343">
        <v>1</v>
      </c>
      <c r="BK343">
        <v>0</v>
      </c>
      <c r="BL343">
        <v>0</v>
      </c>
      <c r="BO343">
        <v>0</v>
      </c>
      <c r="BP343">
        <v>0</v>
      </c>
      <c r="BW343" t="str">
        <f>"15:26:57.610"</f>
        <v>15:26:57.610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0</v>
      </c>
      <c r="CP343" t="s">
        <v>119</v>
      </c>
      <c r="CQ343">
        <v>530</v>
      </c>
      <c r="CR343">
        <v>0</v>
      </c>
      <c r="CW343">
        <v>7248884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"01/04/2021 15:26:55.531"</f>
        <v>01/04/2021 15:26:55.531</v>
      </c>
      <c r="C344" t="str">
        <f t="shared" si="70"/>
        <v>FFDDD3C0</v>
      </c>
      <c r="D344" t="s">
        <v>113</v>
      </c>
      <c r="E344">
        <v>5</v>
      </c>
      <c r="H344">
        <v>169</v>
      </c>
      <c r="I344" t="s">
        <v>114</v>
      </c>
      <c r="J344" t="s">
        <v>115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 t="shared" si="78"/>
        <v>15:26:57.000</v>
      </c>
      <c r="T344" t="str">
        <f t="shared" si="78"/>
        <v>15:26:57.000</v>
      </c>
      <c r="U344" t="str">
        <f t="shared" si="69"/>
        <v>A3817C</v>
      </c>
      <c r="V344">
        <v>0</v>
      </c>
      <c r="W344">
        <v>0</v>
      </c>
      <c r="X344">
        <v>1</v>
      </c>
      <c r="Z344">
        <v>1</v>
      </c>
      <c r="AA344">
        <v>8</v>
      </c>
      <c r="AB344">
        <v>3</v>
      </c>
      <c r="AC344">
        <v>0</v>
      </c>
      <c r="AD344">
        <v>9</v>
      </c>
      <c r="AE344">
        <v>0</v>
      </c>
      <c r="AF344">
        <v>3</v>
      </c>
      <c r="AG344">
        <v>2</v>
      </c>
      <c r="AH344">
        <v>0</v>
      </c>
      <c r="AI344" t="s">
        <v>432</v>
      </c>
      <c r="AJ344">
        <v>35.782063000000001</v>
      </c>
      <c r="AK344" t="s">
        <v>433</v>
      </c>
      <c r="AL344">
        <v>-90.750760999999997</v>
      </c>
      <c r="AM344">
        <v>25</v>
      </c>
      <c r="AN344">
        <v>2000</v>
      </c>
      <c r="AO344" t="s">
        <v>118</v>
      </c>
      <c r="AP344">
        <v>-86</v>
      </c>
      <c r="AQ344">
        <v>-46</v>
      </c>
      <c r="AR344">
        <v>384</v>
      </c>
      <c r="AZ344">
        <v>1200</v>
      </c>
      <c r="BA344">
        <v>1</v>
      </c>
      <c r="BB344" t="str">
        <f t="shared" si="72"/>
        <v xml:space="preserve">N325GC  </v>
      </c>
      <c r="BC344">
        <v>1</v>
      </c>
      <c r="BH344">
        <v>2075</v>
      </c>
      <c r="BI344">
        <v>1</v>
      </c>
      <c r="BJ344">
        <v>1</v>
      </c>
      <c r="BK344">
        <v>0</v>
      </c>
      <c r="BL344">
        <v>0</v>
      </c>
      <c r="BO344">
        <v>0</v>
      </c>
      <c r="BP344">
        <v>0</v>
      </c>
      <c r="BW344" t="str">
        <f>"15:26:57.610"</f>
        <v>15:26:57.610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3</v>
      </c>
      <c r="CP344" t="s">
        <v>119</v>
      </c>
      <c r="CQ344">
        <v>511</v>
      </c>
      <c r="CR344">
        <v>0</v>
      </c>
      <c r="CW344">
        <v>6968201</v>
      </c>
      <c r="CY344">
        <v>0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"01/04/2021 15:26:56.634"</f>
        <v>01/04/2021 15:26:56.634</v>
      </c>
      <c r="C345" t="str">
        <f t="shared" si="70"/>
        <v>FFDDD3C0</v>
      </c>
      <c r="D345" t="s">
        <v>178</v>
      </c>
      <c r="E345">
        <v>9</v>
      </c>
      <c r="F345">
        <v>1009</v>
      </c>
      <c r="G345" t="s">
        <v>114</v>
      </c>
      <c r="J345" t="s">
        <v>179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 t="shared" ref="S345:T347" si="79">"15:26:58.000"</f>
        <v>15:26:58.000</v>
      </c>
      <c r="T345" t="str">
        <f t="shared" si="79"/>
        <v>15:26:58.000</v>
      </c>
      <c r="U345" t="str">
        <f t="shared" si="69"/>
        <v>A3817C</v>
      </c>
      <c r="V345">
        <v>0</v>
      </c>
      <c r="W345">
        <v>0</v>
      </c>
      <c r="X345">
        <v>1</v>
      </c>
      <c r="Z345">
        <v>1</v>
      </c>
      <c r="AA345">
        <v>8</v>
      </c>
      <c r="AB345">
        <v>3</v>
      </c>
      <c r="AC345">
        <v>0</v>
      </c>
      <c r="AD345">
        <v>9</v>
      </c>
      <c r="AE345">
        <v>0</v>
      </c>
      <c r="AF345">
        <v>3</v>
      </c>
      <c r="AG345">
        <v>2</v>
      </c>
      <c r="AH345">
        <v>0</v>
      </c>
      <c r="AI345" t="s">
        <v>434</v>
      </c>
      <c r="AJ345">
        <v>35.781847999999997</v>
      </c>
      <c r="AK345" t="s">
        <v>435</v>
      </c>
      <c r="AL345">
        <v>-90.751255</v>
      </c>
      <c r="AM345">
        <v>25</v>
      </c>
      <c r="AN345">
        <v>2100</v>
      </c>
      <c r="AO345" t="s">
        <v>118</v>
      </c>
      <c r="AP345">
        <v>-86</v>
      </c>
      <c r="AQ345">
        <v>-48</v>
      </c>
      <c r="AR345">
        <v>576</v>
      </c>
      <c r="AZ345">
        <v>1200</v>
      </c>
      <c r="BA345">
        <v>1</v>
      </c>
      <c r="BB345" t="str">
        <f t="shared" si="72"/>
        <v xml:space="preserve">N325GC  </v>
      </c>
      <c r="BC345">
        <v>1</v>
      </c>
      <c r="BH345">
        <v>2075</v>
      </c>
      <c r="BI345">
        <v>1</v>
      </c>
      <c r="BJ345">
        <v>1</v>
      </c>
      <c r="BK345">
        <v>0</v>
      </c>
      <c r="BL345">
        <v>0</v>
      </c>
      <c r="BO345">
        <v>0</v>
      </c>
      <c r="BP345">
        <v>0</v>
      </c>
      <c r="BW345" t="str">
        <f>"15:26:58.731"</f>
        <v>15:26:58.731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1</v>
      </c>
      <c r="CP345" t="s">
        <v>119</v>
      </c>
      <c r="CQ345">
        <v>511</v>
      </c>
      <c r="CR345">
        <v>0</v>
      </c>
      <c r="CW345">
        <v>6968418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"01/04/2021 15:26:56.634"</f>
        <v>01/04/2021 15:26:56.634</v>
      </c>
      <c r="C346" t="str">
        <f t="shared" si="70"/>
        <v>FFDDD3C0</v>
      </c>
      <c r="D346" t="s">
        <v>306</v>
      </c>
      <c r="E346">
        <v>15</v>
      </c>
      <c r="H346">
        <v>30</v>
      </c>
      <c r="I346" t="s">
        <v>114</v>
      </c>
      <c r="J346" t="s">
        <v>307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 t="shared" si="79"/>
        <v>15:26:58.000</v>
      </c>
      <c r="T346" t="str">
        <f t="shared" si="79"/>
        <v>15:26:58.000</v>
      </c>
      <c r="U346" t="str">
        <f t="shared" si="69"/>
        <v>A3817C</v>
      </c>
      <c r="V346">
        <v>0</v>
      </c>
      <c r="W346">
        <v>0</v>
      </c>
      <c r="X346">
        <v>1</v>
      </c>
      <c r="Z346">
        <v>1</v>
      </c>
      <c r="AA346">
        <v>8</v>
      </c>
      <c r="AB346">
        <v>3</v>
      </c>
      <c r="AC346">
        <v>0</v>
      </c>
      <c r="AD346">
        <v>9</v>
      </c>
      <c r="AE346">
        <v>0</v>
      </c>
      <c r="AF346">
        <v>3</v>
      </c>
      <c r="AG346">
        <v>2</v>
      </c>
      <c r="AH346">
        <v>0</v>
      </c>
      <c r="AI346" t="s">
        <v>434</v>
      </c>
      <c r="AJ346">
        <v>35.781847999999997</v>
      </c>
      <c r="AK346" t="s">
        <v>435</v>
      </c>
      <c r="AL346">
        <v>-90.751255</v>
      </c>
      <c r="AM346">
        <v>25</v>
      </c>
      <c r="AN346">
        <v>2100</v>
      </c>
      <c r="AO346" t="s">
        <v>118</v>
      </c>
      <c r="AP346">
        <v>-86</v>
      </c>
      <c r="AQ346">
        <v>-48</v>
      </c>
      <c r="AR346">
        <v>576</v>
      </c>
      <c r="AZ346">
        <v>1200</v>
      </c>
      <c r="BA346">
        <v>1</v>
      </c>
      <c r="BB346" t="str">
        <f t="shared" si="72"/>
        <v xml:space="preserve">N325GC  </v>
      </c>
      <c r="BC346">
        <v>1</v>
      </c>
      <c r="BH346">
        <v>2075</v>
      </c>
      <c r="BI346">
        <v>1</v>
      </c>
      <c r="BJ346">
        <v>1</v>
      </c>
      <c r="BK346">
        <v>0</v>
      </c>
      <c r="BL346">
        <v>0</v>
      </c>
      <c r="BO346">
        <v>0</v>
      </c>
      <c r="BP346">
        <v>0</v>
      </c>
      <c r="BW346" t="str">
        <f>"15:26:58.731"</f>
        <v>15:26:58.731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0</v>
      </c>
      <c r="CP346" t="s">
        <v>119</v>
      </c>
      <c r="CQ346">
        <v>530</v>
      </c>
      <c r="CR346">
        <v>0</v>
      </c>
      <c r="CW346">
        <v>7249110</v>
      </c>
      <c r="CY346">
        <v>0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"01/04/2021 15:26:56.634"</f>
        <v>01/04/2021 15:26:56.634</v>
      </c>
      <c r="C347" t="str">
        <f t="shared" si="70"/>
        <v>FFDDD3C0</v>
      </c>
      <c r="D347" t="s">
        <v>113</v>
      </c>
      <c r="E347">
        <v>5</v>
      </c>
      <c r="H347">
        <v>169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 t="shared" si="79"/>
        <v>15:26:58.000</v>
      </c>
      <c r="T347" t="str">
        <f t="shared" si="79"/>
        <v>15:26:58.000</v>
      </c>
      <c r="U347" t="str">
        <f t="shared" si="69"/>
        <v>A3817C</v>
      </c>
      <c r="V347">
        <v>0</v>
      </c>
      <c r="W347">
        <v>0</v>
      </c>
      <c r="X347">
        <v>1</v>
      </c>
      <c r="Z347">
        <v>1</v>
      </c>
      <c r="AA347">
        <v>8</v>
      </c>
      <c r="AB347">
        <v>3</v>
      </c>
      <c r="AC347">
        <v>0</v>
      </c>
      <c r="AD347">
        <v>9</v>
      </c>
      <c r="AE347">
        <v>0</v>
      </c>
      <c r="AF347">
        <v>3</v>
      </c>
      <c r="AG347">
        <v>2</v>
      </c>
      <c r="AH347">
        <v>0</v>
      </c>
      <c r="AI347" t="s">
        <v>434</v>
      </c>
      <c r="AJ347">
        <v>35.781847999999997</v>
      </c>
      <c r="AK347" t="s">
        <v>435</v>
      </c>
      <c r="AL347">
        <v>-90.751255</v>
      </c>
      <c r="AM347">
        <v>25</v>
      </c>
      <c r="AN347">
        <v>2100</v>
      </c>
      <c r="AO347" t="s">
        <v>118</v>
      </c>
      <c r="AP347">
        <v>-86</v>
      </c>
      <c r="AQ347">
        <v>-48</v>
      </c>
      <c r="AR347">
        <v>576</v>
      </c>
      <c r="AZ347">
        <v>1200</v>
      </c>
      <c r="BA347">
        <v>1</v>
      </c>
      <c r="BB347" t="str">
        <f t="shared" si="72"/>
        <v xml:space="preserve">N325GC  </v>
      </c>
      <c r="BC347">
        <v>1</v>
      </c>
      <c r="BH347">
        <v>2075</v>
      </c>
      <c r="BI347">
        <v>1</v>
      </c>
      <c r="BJ347">
        <v>1</v>
      </c>
      <c r="BK347">
        <v>0</v>
      </c>
      <c r="BL347">
        <v>0</v>
      </c>
      <c r="BO347">
        <v>0</v>
      </c>
      <c r="BP347">
        <v>0</v>
      </c>
      <c r="BW347" t="str">
        <f>"15:26:58.731"</f>
        <v>15:26:58.731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1</v>
      </c>
      <c r="CP347" t="s">
        <v>119</v>
      </c>
      <c r="CQ347">
        <v>511</v>
      </c>
      <c r="CR347">
        <v>0</v>
      </c>
      <c r="CW347">
        <v>6968418</v>
      </c>
      <c r="CY347">
        <v>0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"01/04/2021 15:26:57.909"</f>
        <v>01/04/2021 15:26:57.909</v>
      </c>
      <c r="C348" t="str">
        <f t="shared" si="70"/>
        <v>FFDDD3C0</v>
      </c>
      <c r="D348" t="s">
        <v>113</v>
      </c>
      <c r="E348">
        <v>5</v>
      </c>
      <c r="H348">
        <v>169</v>
      </c>
      <c r="I348" t="s">
        <v>114</v>
      </c>
      <c r="J348" t="s">
        <v>115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 t="shared" ref="S348:T350" si="80">"15:26:59.000"</f>
        <v>15:26:59.000</v>
      </c>
      <c r="T348" t="str">
        <f t="shared" si="80"/>
        <v>15:26:59.000</v>
      </c>
      <c r="U348" t="str">
        <f t="shared" si="69"/>
        <v>A3817C</v>
      </c>
      <c r="V348">
        <v>0</v>
      </c>
      <c r="W348">
        <v>0</v>
      </c>
      <c r="X348">
        <v>1</v>
      </c>
      <c r="Z348">
        <v>1</v>
      </c>
      <c r="AA348">
        <v>8</v>
      </c>
      <c r="AB348">
        <v>3</v>
      </c>
      <c r="AC348">
        <v>0</v>
      </c>
      <c r="AD348">
        <v>9</v>
      </c>
      <c r="AE348">
        <v>0</v>
      </c>
      <c r="AF348">
        <v>3</v>
      </c>
      <c r="AG348">
        <v>2</v>
      </c>
      <c r="AH348">
        <v>0</v>
      </c>
      <c r="AI348" t="s">
        <v>436</v>
      </c>
      <c r="AJ348">
        <v>35.781633999999997</v>
      </c>
      <c r="AK348" t="s">
        <v>437</v>
      </c>
      <c r="AL348">
        <v>-90.751748000000006</v>
      </c>
      <c r="AM348">
        <v>25</v>
      </c>
      <c r="AN348">
        <v>2100</v>
      </c>
      <c r="AO348" t="s">
        <v>118</v>
      </c>
      <c r="AP348">
        <v>-83</v>
      </c>
      <c r="AQ348">
        <v>-51</v>
      </c>
      <c r="AR348">
        <v>512</v>
      </c>
      <c r="AZ348">
        <v>1200</v>
      </c>
      <c r="BA348">
        <v>1</v>
      </c>
      <c r="BB348" t="str">
        <f t="shared" si="72"/>
        <v xml:space="preserve">N325GC  </v>
      </c>
      <c r="BC348">
        <v>1</v>
      </c>
      <c r="BH348">
        <v>2100</v>
      </c>
      <c r="BI348">
        <v>1</v>
      </c>
      <c r="BJ348">
        <v>1</v>
      </c>
      <c r="BK348">
        <v>0</v>
      </c>
      <c r="BL348">
        <v>0</v>
      </c>
      <c r="BO348">
        <v>0</v>
      </c>
      <c r="BP348">
        <v>0</v>
      </c>
      <c r="BW348" t="str">
        <f>"15:26:59.989"</f>
        <v>15:26:59.989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1</v>
      </c>
      <c r="CP348" t="s">
        <v>119</v>
      </c>
      <c r="CQ348">
        <v>511</v>
      </c>
      <c r="CR348">
        <v>0</v>
      </c>
      <c r="CW348">
        <v>6968644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"01/04/2021 15:26:57.909"</f>
        <v>01/04/2021 15:26:57.909</v>
      </c>
      <c r="C349" t="str">
        <f t="shared" si="70"/>
        <v>FFDDD3C0</v>
      </c>
      <c r="D349" t="s">
        <v>306</v>
      </c>
      <c r="E349">
        <v>15</v>
      </c>
      <c r="H349">
        <v>30</v>
      </c>
      <c r="I349" t="s">
        <v>114</v>
      </c>
      <c r="J349" t="s">
        <v>307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 t="shared" si="80"/>
        <v>15:26:59.000</v>
      </c>
      <c r="T349" t="str">
        <f t="shared" si="80"/>
        <v>15:26:59.000</v>
      </c>
      <c r="U349" t="str">
        <f t="shared" si="69"/>
        <v>A3817C</v>
      </c>
      <c r="V349">
        <v>0</v>
      </c>
      <c r="W349">
        <v>0</v>
      </c>
      <c r="X349">
        <v>1</v>
      </c>
      <c r="Z349">
        <v>1</v>
      </c>
      <c r="AA349">
        <v>8</v>
      </c>
      <c r="AB349">
        <v>3</v>
      </c>
      <c r="AC349">
        <v>0</v>
      </c>
      <c r="AD349">
        <v>9</v>
      </c>
      <c r="AE349">
        <v>0</v>
      </c>
      <c r="AF349">
        <v>3</v>
      </c>
      <c r="AG349">
        <v>2</v>
      </c>
      <c r="AH349">
        <v>0</v>
      </c>
      <c r="AI349" t="s">
        <v>436</v>
      </c>
      <c r="AJ349">
        <v>35.781633999999997</v>
      </c>
      <c r="AK349" t="s">
        <v>437</v>
      </c>
      <c r="AL349">
        <v>-90.751748000000006</v>
      </c>
      <c r="AM349">
        <v>25</v>
      </c>
      <c r="AN349">
        <v>2100</v>
      </c>
      <c r="AO349" t="s">
        <v>118</v>
      </c>
      <c r="AP349">
        <v>-83</v>
      </c>
      <c r="AQ349">
        <v>-51</v>
      </c>
      <c r="AR349">
        <v>512</v>
      </c>
      <c r="AZ349">
        <v>1200</v>
      </c>
      <c r="BA349">
        <v>1</v>
      </c>
      <c r="BB349" t="str">
        <f t="shared" si="72"/>
        <v xml:space="preserve">N325GC  </v>
      </c>
      <c r="BC349">
        <v>1</v>
      </c>
      <c r="BH349">
        <v>2100</v>
      </c>
      <c r="BI349">
        <v>1</v>
      </c>
      <c r="BJ349">
        <v>1</v>
      </c>
      <c r="BK349">
        <v>0</v>
      </c>
      <c r="BL349">
        <v>0</v>
      </c>
      <c r="BO349">
        <v>0</v>
      </c>
      <c r="BP349">
        <v>0</v>
      </c>
      <c r="BW349" t="str">
        <f>"15:26:59.989"</f>
        <v>15:26:59.989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0</v>
      </c>
      <c r="CP349" t="s">
        <v>119</v>
      </c>
      <c r="CQ349">
        <v>530</v>
      </c>
      <c r="CR349">
        <v>0</v>
      </c>
      <c r="CW349">
        <v>7249343</v>
      </c>
      <c r="CY349">
        <v>0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"01/04/2021 15:26:57.909"</f>
        <v>01/04/2021 15:26:57.909</v>
      </c>
      <c r="C350" t="str">
        <f t="shared" si="70"/>
        <v>FFDDD3C0</v>
      </c>
      <c r="D350" t="s">
        <v>178</v>
      </c>
      <c r="E350">
        <v>9</v>
      </c>
      <c r="F350">
        <v>1009</v>
      </c>
      <c r="G350" t="s">
        <v>114</v>
      </c>
      <c r="J350" t="s">
        <v>179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 t="shared" si="80"/>
        <v>15:26:59.000</v>
      </c>
      <c r="T350" t="str">
        <f t="shared" si="80"/>
        <v>15:26:59.000</v>
      </c>
      <c r="U350" t="str">
        <f t="shared" si="69"/>
        <v>A3817C</v>
      </c>
      <c r="V350">
        <v>0</v>
      </c>
      <c r="W350">
        <v>0</v>
      </c>
      <c r="X350">
        <v>1</v>
      </c>
      <c r="Z350">
        <v>1</v>
      </c>
      <c r="AA350">
        <v>8</v>
      </c>
      <c r="AB350">
        <v>3</v>
      </c>
      <c r="AC350">
        <v>0</v>
      </c>
      <c r="AD350">
        <v>9</v>
      </c>
      <c r="AE350">
        <v>0</v>
      </c>
      <c r="AF350">
        <v>3</v>
      </c>
      <c r="AG350">
        <v>2</v>
      </c>
      <c r="AH350">
        <v>0</v>
      </c>
      <c r="AI350" t="s">
        <v>436</v>
      </c>
      <c r="AJ350">
        <v>35.781633999999997</v>
      </c>
      <c r="AK350" t="s">
        <v>437</v>
      </c>
      <c r="AL350">
        <v>-90.751748000000006</v>
      </c>
      <c r="AM350">
        <v>25</v>
      </c>
      <c r="AN350">
        <v>2100</v>
      </c>
      <c r="AO350" t="s">
        <v>118</v>
      </c>
      <c r="AP350">
        <v>-83</v>
      </c>
      <c r="AQ350">
        <v>-51</v>
      </c>
      <c r="AR350">
        <v>512</v>
      </c>
      <c r="AZ350">
        <v>1200</v>
      </c>
      <c r="BA350">
        <v>1</v>
      </c>
      <c r="BB350" t="str">
        <f t="shared" si="72"/>
        <v xml:space="preserve">N325GC  </v>
      </c>
      <c r="BC350">
        <v>1</v>
      </c>
      <c r="BH350">
        <v>2100</v>
      </c>
      <c r="BI350">
        <v>1</v>
      </c>
      <c r="BJ350">
        <v>1</v>
      </c>
      <c r="BK350">
        <v>0</v>
      </c>
      <c r="BL350">
        <v>0</v>
      </c>
      <c r="BO350">
        <v>0</v>
      </c>
      <c r="BP350">
        <v>0</v>
      </c>
      <c r="BW350" t="str">
        <f>"15:26:59.989"</f>
        <v>15:26:59.989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1</v>
      </c>
      <c r="CP350" t="s">
        <v>119</v>
      </c>
      <c r="CQ350">
        <v>511</v>
      </c>
      <c r="CR350">
        <v>0</v>
      </c>
      <c r="CW350">
        <v>6968644</v>
      </c>
      <c r="CY350">
        <v>0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"01/04/2021 15:26:58.418"</f>
        <v>01/04/2021 15:26:58.418</v>
      </c>
      <c r="C351" t="str">
        <f t="shared" si="70"/>
        <v>FFDDD3C0</v>
      </c>
      <c r="D351" t="s">
        <v>113</v>
      </c>
      <c r="E351">
        <v>5</v>
      </c>
      <c r="H351">
        <v>169</v>
      </c>
      <c r="I351" t="s">
        <v>114</v>
      </c>
      <c r="J351" t="s">
        <v>115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 t="shared" ref="S351:T353" si="81">"15:27:00.000"</f>
        <v>15:27:00.000</v>
      </c>
      <c r="T351" t="str">
        <f t="shared" si="81"/>
        <v>15:27:00.000</v>
      </c>
      <c r="U351" t="str">
        <f t="shared" si="69"/>
        <v>A3817C</v>
      </c>
      <c r="V351">
        <v>0</v>
      </c>
      <c r="W351">
        <v>0</v>
      </c>
      <c r="X351">
        <v>1</v>
      </c>
      <c r="Z351">
        <v>1</v>
      </c>
      <c r="AA351">
        <v>8</v>
      </c>
      <c r="AB351">
        <v>3</v>
      </c>
      <c r="AC351">
        <v>0</v>
      </c>
      <c r="AD351">
        <v>9</v>
      </c>
      <c r="AE351">
        <v>0</v>
      </c>
      <c r="AF351">
        <v>3</v>
      </c>
      <c r="AG351">
        <v>2</v>
      </c>
      <c r="AH351">
        <v>0</v>
      </c>
      <c r="AI351" t="s">
        <v>438</v>
      </c>
      <c r="AJ351">
        <v>35.781398000000003</v>
      </c>
      <c r="AK351" t="s">
        <v>439</v>
      </c>
      <c r="AL351">
        <v>-90.752241999999995</v>
      </c>
      <c r="AM351">
        <v>25</v>
      </c>
      <c r="AN351">
        <v>2100</v>
      </c>
      <c r="AO351" t="s">
        <v>118</v>
      </c>
      <c r="AP351">
        <v>-83</v>
      </c>
      <c r="AQ351">
        <v>-52</v>
      </c>
      <c r="AR351">
        <v>448</v>
      </c>
      <c r="AZ351">
        <v>1200</v>
      </c>
      <c r="BA351">
        <v>1</v>
      </c>
      <c r="BB351" t="str">
        <f t="shared" si="72"/>
        <v xml:space="preserve">N325GC  </v>
      </c>
      <c r="BC351">
        <v>1</v>
      </c>
      <c r="BH351">
        <v>2100</v>
      </c>
      <c r="BI351">
        <v>1</v>
      </c>
      <c r="BJ351">
        <v>1</v>
      </c>
      <c r="BK351">
        <v>0</v>
      </c>
      <c r="BL351">
        <v>0</v>
      </c>
      <c r="BO351">
        <v>0</v>
      </c>
      <c r="BP351">
        <v>0</v>
      </c>
      <c r="BW351" t="str">
        <f>"15:27:00.504"</f>
        <v>15:27:00.504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1</v>
      </c>
      <c r="CP351" t="s">
        <v>119</v>
      </c>
      <c r="CQ351">
        <v>511</v>
      </c>
      <c r="CR351">
        <v>0</v>
      </c>
      <c r="CW351">
        <v>6968736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"01/04/2021 15:26:58.418"</f>
        <v>01/04/2021 15:26:58.418</v>
      </c>
      <c r="C352" t="str">
        <f t="shared" si="70"/>
        <v>FFDDD3C0</v>
      </c>
      <c r="D352" t="s">
        <v>306</v>
      </c>
      <c r="E352">
        <v>15</v>
      </c>
      <c r="H352">
        <v>30</v>
      </c>
      <c r="I352" t="s">
        <v>114</v>
      </c>
      <c r="J352" t="s">
        <v>307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 t="shared" si="81"/>
        <v>15:27:00.000</v>
      </c>
      <c r="T352" t="str">
        <f t="shared" si="81"/>
        <v>15:27:00.000</v>
      </c>
      <c r="U352" t="str">
        <f t="shared" si="69"/>
        <v>A3817C</v>
      </c>
      <c r="V352">
        <v>0</v>
      </c>
      <c r="W352">
        <v>0</v>
      </c>
      <c r="X352">
        <v>1</v>
      </c>
      <c r="Z352">
        <v>1</v>
      </c>
      <c r="AA352">
        <v>8</v>
      </c>
      <c r="AB352">
        <v>3</v>
      </c>
      <c r="AC352">
        <v>0</v>
      </c>
      <c r="AD352">
        <v>9</v>
      </c>
      <c r="AE352">
        <v>0</v>
      </c>
      <c r="AF352">
        <v>3</v>
      </c>
      <c r="AG352">
        <v>2</v>
      </c>
      <c r="AH352">
        <v>0</v>
      </c>
      <c r="AI352" t="s">
        <v>438</v>
      </c>
      <c r="AJ352">
        <v>35.781398000000003</v>
      </c>
      <c r="AK352" t="s">
        <v>439</v>
      </c>
      <c r="AL352">
        <v>-90.752241999999995</v>
      </c>
      <c r="AM352">
        <v>25</v>
      </c>
      <c r="AN352">
        <v>2100</v>
      </c>
      <c r="AO352" t="s">
        <v>118</v>
      </c>
      <c r="AP352">
        <v>-83</v>
      </c>
      <c r="AQ352">
        <v>-52</v>
      </c>
      <c r="AR352">
        <v>448</v>
      </c>
      <c r="AZ352">
        <v>1200</v>
      </c>
      <c r="BA352">
        <v>1</v>
      </c>
      <c r="BB352" t="str">
        <f t="shared" si="72"/>
        <v xml:space="preserve">N325GC  </v>
      </c>
      <c r="BC352">
        <v>1</v>
      </c>
      <c r="BH352">
        <v>2100</v>
      </c>
      <c r="BI352">
        <v>1</v>
      </c>
      <c r="BJ352">
        <v>1</v>
      </c>
      <c r="BK352">
        <v>0</v>
      </c>
      <c r="BL352">
        <v>0</v>
      </c>
      <c r="BO352">
        <v>0</v>
      </c>
      <c r="BP352">
        <v>0</v>
      </c>
      <c r="BW352" t="str">
        <f>"15:27:00.504"</f>
        <v>15:27:00.504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0</v>
      </c>
      <c r="CP352" t="s">
        <v>119</v>
      </c>
      <c r="CQ352">
        <v>530</v>
      </c>
      <c r="CR352">
        <v>0</v>
      </c>
      <c r="CW352">
        <v>7249454</v>
      </c>
      <c r="CY352">
        <v>0</v>
      </c>
      <c r="CZ352">
        <v>0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"01/04/2021 15:26:58.418"</f>
        <v>01/04/2021 15:26:58.418</v>
      </c>
      <c r="C353" t="str">
        <f t="shared" si="70"/>
        <v>FFDDD3C0</v>
      </c>
      <c r="D353" t="s">
        <v>178</v>
      </c>
      <c r="E353">
        <v>9</v>
      </c>
      <c r="F353">
        <v>1009</v>
      </c>
      <c r="G353" t="s">
        <v>114</v>
      </c>
      <c r="J353" t="s">
        <v>179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 t="shared" si="81"/>
        <v>15:27:00.000</v>
      </c>
      <c r="T353" t="str">
        <f t="shared" si="81"/>
        <v>15:27:00.000</v>
      </c>
      <c r="U353" t="str">
        <f t="shared" si="69"/>
        <v>A3817C</v>
      </c>
      <c r="V353">
        <v>0</v>
      </c>
      <c r="W353">
        <v>0</v>
      </c>
      <c r="X353">
        <v>1</v>
      </c>
      <c r="Z353">
        <v>1</v>
      </c>
      <c r="AA353">
        <v>8</v>
      </c>
      <c r="AB353">
        <v>3</v>
      </c>
      <c r="AC353">
        <v>0</v>
      </c>
      <c r="AD353">
        <v>9</v>
      </c>
      <c r="AE353">
        <v>0</v>
      </c>
      <c r="AF353">
        <v>3</v>
      </c>
      <c r="AG353">
        <v>2</v>
      </c>
      <c r="AH353">
        <v>0</v>
      </c>
      <c r="AI353" t="s">
        <v>438</v>
      </c>
      <c r="AJ353">
        <v>35.781398000000003</v>
      </c>
      <c r="AK353" t="s">
        <v>439</v>
      </c>
      <c r="AL353">
        <v>-90.752241999999995</v>
      </c>
      <c r="AM353">
        <v>25</v>
      </c>
      <c r="AN353">
        <v>2100</v>
      </c>
      <c r="AO353" t="s">
        <v>118</v>
      </c>
      <c r="AP353">
        <v>-83</v>
      </c>
      <c r="AQ353">
        <v>-52</v>
      </c>
      <c r="AR353">
        <v>448</v>
      </c>
      <c r="AZ353">
        <v>1200</v>
      </c>
      <c r="BA353">
        <v>1</v>
      </c>
      <c r="BB353" t="str">
        <f t="shared" si="72"/>
        <v xml:space="preserve">N325GC  </v>
      </c>
      <c r="BC353">
        <v>1</v>
      </c>
      <c r="BH353">
        <v>2100</v>
      </c>
      <c r="BI353">
        <v>1</v>
      </c>
      <c r="BJ353">
        <v>1</v>
      </c>
      <c r="BK353">
        <v>0</v>
      </c>
      <c r="BL353">
        <v>0</v>
      </c>
      <c r="BO353">
        <v>0</v>
      </c>
      <c r="BP353">
        <v>0</v>
      </c>
      <c r="BW353" t="str">
        <f>"15:27:00.504"</f>
        <v>15:27:00.504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1</v>
      </c>
      <c r="CP353" t="s">
        <v>119</v>
      </c>
      <c r="CQ353">
        <v>511</v>
      </c>
      <c r="CR353">
        <v>0</v>
      </c>
      <c r="CW353">
        <v>6968736</v>
      </c>
      <c r="CY353">
        <v>0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"01/04/2021 15:26:59.656"</f>
        <v>01/04/2021 15:26:59.656</v>
      </c>
      <c r="C354" t="str">
        <f t="shared" si="70"/>
        <v>FFDDD3C0</v>
      </c>
      <c r="D354" t="s">
        <v>178</v>
      </c>
      <c r="E354">
        <v>9</v>
      </c>
      <c r="F354">
        <v>1009</v>
      </c>
      <c r="G354" t="s">
        <v>114</v>
      </c>
      <c r="J354" t="s">
        <v>179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 t="shared" ref="S354:T356" si="82">"15:27:01.000"</f>
        <v>15:27:01.000</v>
      </c>
      <c r="T354" t="str">
        <f t="shared" si="82"/>
        <v>15:27:01.000</v>
      </c>
      <c r="U354" t="str">
        <f t="shared" si="69"/>
        <v>A3817C</v>
      </c>
      <c r="V354">
        <v>0</v>
      </c>
      <c r="W354">
        <v>0</v>
      </c>
      <c r="X354">
        <v>1</v>
      </c>
      <c r="Z354">
        <v>1</v>
      </c>
      <c r="AA354">
        <v>8</v>
      </c>
      <c r="AB354">
        <v>3</v>
      </c>
      <c r="AC354">
        <v>0</v>
      </c>
      <c r="AD354">
        <v>9</v>
      </c>
      <c r="AE354">
        <v>0</v>
      </c>
      <c r="AF354">
        <v>3</v>
      </c>
      <c r="AG354">
        <v>2</v>
      </c>
      <c r="AH354">
        <v>0</v>
      </c>
      <c r="AI354" t="s">
        <v>440</v>
      </c>
      <c r="AJ354">
        <v>35.781140000000001</v>
      </c>
      <c r="AK354" t="s">
        <v>441</v>
      </c>
      <c r="AL354">
        <v>-90.752713999999997</v>
      </c>
      <c r="AM354">
        <v>25</v>
      </c>
      <c r="AN354">
        <v>2100</v>
      </c>
      <c r="AO354" t="s">
        <v>118</v>
      </c>
      <c r="AP354">
        <v>-82</v>
      </c>
      <c r="AQ354">
        <v>-54</v>
      </c>
      <c r="AR354">
        <v>384</v>
      </c>
      <c r="AZ354">
        <v>1200</v>
      </c>
      <c r="BA354">
        <v>1</v>
      </c>
      <c r="BB354" t="str">
        <f t="shared" si="72"/>
        <v xml:space="preserve">N325GC  </v>
      </c>
      <c r="BC354">
        <v>1</v>
      </c>
      <c r="BH354">
        <v>2125</v>
      </c>
      <c r="BI354">
        <v>1</v>
      </c>
      <c r="BJ354">
        <v>1</v>
      </c>
      <c r="BK354">
        <v>0</v>
      </c>
      <c r="BL354">
        <v>0</v>
      </c>
      <c r="BO354">
        <v>0</v>
      </c>
      <c r="BP354">
        <v>0</v>
      </c>
      <c r="BW354" t="str">
        <f>"15:27:01.750"</f>
        <v>15:27:01.750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1</v>
      </c>
      <c r="CP354" t="s">
        <v>119</v>
      </c>
      <c r="CQ354">
        <v>511</v>
      </c>
      <c r="CR354">
        <v>0</v>
      </c>
      <c r="CW354">
        <v>6968964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"01/04/2021 15:26:59.656"</f>
        <v>01/04/2021 15:26:59.656</v>
      </c>
      <c r="C355" t="str">
        <f t="shared" si="70"/>
        <v>FFDDD3C0</v>
      </c>
      <c r="D355" t="s">
        <v>306</v>
      </c>
      <c r="E355">
        <v>15</v>
      </c>
      <c r="H355">
        <v>30</v>
      </c>
      <c r="I355" t="s">
        <v>114</v>
      </c>
      <c r="J355" t="s">
        <v>307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 t="shared" si="82"/>
        <v>15:27:01.000</v>
      </c>
      <c r="T355" t="str">
        <f t="shared" si="82"/>
        <v>15:27:01.000</v>
      </c>
      <c r="U355" t="str">
        <f t="shared" si="69"/>
        <v>A3817C</v>
      </c>
      <c r="V355">
        <v>0</v>
      </c>
      <c r="W355">
        <v>0</v>
      </c>
      <c r="X355">
        <v>1</v>
      </c>
      <c r="Z355">
        <v>1</v>
      </c>
      <c r="AA355">
        <v>8</v>
      </c>
      <c r="AB355">
        <v>3</v>
      </c>
      <c r="AC355">
        <v>0</v>
      </c>
      <c r="AD355">
        <v>9</v>
      </c>
      <c r="AE355">
        <v>0</v>
      </c>
      <c r="AF355">
        <v>3</v>
      </c>
      <c r="AG355">
        <v>2</v>
      </c>
      <c r="AH355">
        <v>0</v>
      </c>
      <c r="AI355" t="s">
        <v>440</v>
      </c>
      <c r="AJ355">
        <v>35.781140000000001</v>
      </c>
      <c r="AK355" t="s">
        <v>441</v>
      </c>
      <c r="AL355">
        <v>-90.752713999999997</v>
      </c>
      <c r="AM355">
        <v>25</v>
      </c>
      <c r="AN355">
        <v>2100</v>
      </c>
      <c r="AO355" t="s">
        <v>118</v>
      </c>
      <c r="AP355">
        <v>-82</v>
      </c>
      <c r="AQ355">
        <v>-54</v>
      </c>
      <c r="AR355">
        <v>384</v>
      </c>
      <c r="AZ355">
        <v>1200</v>
      </c>
      <c r="BA355">
        <v>1</v>
      </c>
      <c r="BB355" t="str">
        <f t="shared" si="72"/>
        <v xml:space="preserve">N325GC  </v>
      </c>
      <c r="BC355">
        <v>1</v>
      </c>
      <c r="BH355">
        <v>2125</v>
      </c>
      <c r="BI355">
        <v>1</v>
      </c>
      <c r="BJ355">
        <v>1</v>
      </c>
      <c r="BK355">
        <v>0</v>
      </c>
      <c r="BL355">
        <v>0</v>
      </c>
      <c r="BO355">
        <v>0</v>
      </c>
      <c r="BP355">
        <v>0</v>
      </c>
      <c r="BW355" t="str">
        <f>"15:27:01.750"</f>
        <v>15:27:01.750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0</v>
      </c>
      <c r="CP355" t="s">
        <v>119</v>
      </c>
      <c r="CQ355">
        <v>530</v>
      </c>
      <c r="CR355">
        <v>0</v>
      </c>
      <c r="CW355">
        <v>7249708</v>
      </c>
      <c r="CY355">
        <v>0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"01/04/2021 15:26:59.656"</f>
        <v>01/04/2021 15:26:59.656</v>
      </c>
      <c r="C356" t="str">
        <f t="shared" si="70"/>
        <v>FFDDD3C0</v>
      </c>
      <c r="D356" t="s">
        <v>113</v>
      </c>
      <c r="E356">
        <v>5</v>
      </c>
      <c r="H356">
        <v>169</v>
      </c>
      <c r="I356" t="s">
        <v>114</v>
      </c>
      <c r="J356" t="s">
        <v>115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 t="shared" si="82"/>
        <v>15:27:01.000</v>
      </c>
      <c r="T356" t="str">
        <f t="shared" si="82"/>
        <v>15:27:01.000</v>
      </c>
      <c r="U356" t="str">
        <f t="shared" si="69"/>
        <v>A3817C</v>
      </c>
      <c r="V356">
        <v>0</v>
      </c>
      <c r="W356">
        <v>0</v>
      </c>
      <c r="X356">
        <v>1</v>
      </c>
      <c r="Z356">
        <v>1</v>
      </c>
      <c r="AA356">
        <v>8</v>
      </c>
      <c r="AB356">
        <v>3</v>
      </c>
      <c r="AC356">
        <v>0</v>
      </c>
      <c r="AD356">
        <v>9</v>
      </c>
      <c r="AE356">
        <v>0</v>
      </c>
      <c r="AF356">
        <v>3</v>
      </c>
      <c r="AG356">
        <v>2</v>
      </c>
      <c r="AH356">
        <v>0</v>
      </c>
      <c r="AI356" t="s">
        <v>440</v>
      </c>
      <c r="AJ356">
        <v>35.781140000000001</v>
      </c>
      <c r="AK356" t="s">
        <v>441</v>
      </c>
      <c r="AL356">
        <v>-90.752713999999997</v>
      </c>
      <c r="AM356">
        <v>25</v>
      </c>
      <c r="AN356">
        <v>2100</v>
      </c>
      <c r="AO356" t="s">
        <v>118</v>
      </c>
      <c r="AP356">
        <v>-82</v>
      </c>
      <c r="AQ356">
        <v>-54</v>
      </c>
      <c r="AR356">
        <v>384</v>
      </c>
      <c r="AZ356">
        <v>1200</v>
      </c>
      <c r="BA356">
        <v>1</v>
      </c>
      <c r="BB356" t="str">
        <f t="shared" si="72"/>
        <v xml:space="preserve">N325GC  </v>
      </c>
      <c r="BC356">
        <v>1</v>
      </c>
      <c r="BH356">
        <v>2125</v>
      </c>
      <c r="BI356">
        <v>1</v>
      </c>
      <c r="BJ356">
        <v>1</v>
      </c>
      <c r="BK356">
        <v>0</v>
      </c>
      <c r="BL356">
        <v>0</v>
      </c>
      <c r="BO356">
        <v>0</v>
      </c>
      <c r="BP356">
        <v>0</v>
      </c>
      <c r="BW356" t="str">
        <f>"15:27:01.750"</f>
        <v>15:27:01.750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1</v>
      </c>
      <c r="CP356" t="s">
        <v>119</v>
      </c>
      <c r="CQ356">
        <v>511</v>
      </c>
      <c r="CR356">
        <v>0</v>
      </c>
      <c r="CW356">
        <v>6968964</v>
      </c>
      <c r="CY356">
        <v>0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"01/04/2021 15:27:00.763"</f>
        <v>01/04/2021 15:27:00.763</v>
      </c>
      <c r="C357" t="str">
        <f t="shared" si="70"/>
        <v>FFDDD3C0</v>
      </c>
      <c r="D357" t="s">
        <v>178</v>
      </c>
      <c r="E357">
        <v>9</v>
      </c>
      <c r="F357">
        <v>1009</v>
      </c>
      <c r="G357" t="s">
        <v>114</v>
      </c>
      <c r="J357" t="s">
        <v>179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 t="shared" ref="S357:T359" si="83">"15:27:02.000"</f>
        <v>15:27:02.000</v>
      </c>
      <c r="T357" t="str">
        <f t="shared" si="83"/>
        <v>15:27:02.000</v>
      </c>
      <c r="U357" t="str">
        <f t="shared" si="69"/>
        <v>A3817C</v>
      </c>
      <c r="V357">
        <v>0</v>
      </c>
      <c r="W357">
        <v>0</v>
      </c>
      <c r="X357">
        <v>1</v>
      </c>
      <c r="Z357">
        <v>1</v>
      </c>
      <c r="AA357">
        <v>8</v>
      </c>
      <c r="AB357">
        <v>3</v>
      </c>
      <c r="AC357">
        <v>0</v>
      </c>
      <c r="AD357">
        <v>9</v>
      </c>
      <c r="AE357">
        <v>0</v>
      </c>
      <c r="AF357">
        <v>3</v>
      </c>
      <c r="AG357">
        <v>2</v>
      </c>
      <c r="AH357">
        <v>0</v>
      </c>
      <c r="AI357" t="s">
        <v>442</v>
      </c>
      <c r="AJ357">
        <v>35.780883000000003</v>
      </c>
      <c r="AK357" t="s">
        <v>443</v>
      </c>
      <c r="AL357">
        <v>-90.753163999999998</v>
      </c>
      <c r="AM357">
        <v>25</v>
      </c>
      <c r="AN357">
        <v>2100</v>
      </c>
      <c r="AO357" t="s">
        <v>118</v>
      </c>
      <c r="AP357">
        <v>-83</v>
      </c>
      <c r="AQ357">
        <v>-55</v>
      </c>
      <c r="AR357">
        <v>256</v>
      </c>
      <c r="AZ357">
        <v>1200</v>
      </c>
      <c r="BA357">
        <v>1</v>
      </c>
      <c r="BB357" t="str">
        <f t="shared" si="72"/>
        <v xml:space="preserve">N325GC  </v>
      </c>
      <c r="BC357">
        <v>1</v>
      </c>
      <c r="BH357">
        <v>2125</v>
      </c>
      <c r="BI357">
        <v>1</v>
      </c>
      <c r="BJ357">
        <v>1</v>
      </c>
      <c r="BK357">
        <v>0</v>
      </c>
      <c r="BL357">
        <v>0</v>
      </c>
      <c r="BO357">
        <v>0</v>
      </c>
      <c r="BP357">
        <v>0</v>
      </c>
      <c r="BW357" t="str">
        <f>"15:27:02.860"</f>
        <v>15:27:02.860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1</v>
      </c>
      <c r="CP357" t="s">
        <v>119</v>
      </c>
      <c r="CQ357">
        <v>511</v>
      </c>
      <c r="CR357">
        <v>0</v>
      </c>
      <c r="CW357">
        <v>6969168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"01/04/2021 15:27:00.763"</f>
        <v>01/04/2021 15:27:00.763</v>
      </c>
      <c r="C358" t="str">
        <f t="shared" si="70"/>
        <v>FFDDD3C0</v>
      </c>
      <c r="D358" t="s">
        <v>306</v>
      </c>
      <c r="E358">
        <v>15</v>
      </c>
      <c r="H358">
        <v>30</v>
      </c>
      <c r="I358" t="s">
        <v>114</v>
      </c>
      <c r="J358" t="s">
        <v>307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 t="shared" si="83"/>
        <v>15:27:02.000</v>
      </c>
      <c r="T358" t="str">
        <f t="shared" si="83"/>
        <v>15:27:02.000</v>
      </c>
      <c r="U358" t="str">
        <f t="shared" si="69"/>
        <v>A3817C</v>
      </c>
      <c r="V358">
        <v>0</v>
      </c>
      <c r="W358">
        <v>0</v>
      </c>
      <c r="X358">
        <v>1</v>
      </c>
      <c r="Z358">
        <v>1</v>
      </c>
      <c r="AA358">
        <v>8</v>
      </c>
      <c r="AB358">
        <v>3</v>
      </c>
      <c r="AC358">
        <v>0</v>
      </c>
      <c r="AD358">
        <v>9</v>
      </c>
      <c r="AE358">
        <v>0</v>
      </c>
      <c r="AF358">
        <v>3</v>
      </c>
      <c r="AG358">
        <v>2</v>
      </c>
      <c r="AH358">
        <v>0</v>
      </c>
      <c r="AI358" t="s">
        <v>442</v>
      </c>
      <c r="AJ358">
        <v>35.780883000000003</v>
      </c>
      <c r="AK358" t="s">
        <v>443</v>
      </c>
      <c r="AL358">
        <v>-90.753163999999998</v>
      </c>
      <c r="AM358">
        <v>25</v>
      </c>
      <c r="AN358">
        <v>2100</v>
      </c>
      <c r="AO358" t="s">
        <v>118</v>
      </c>
      <c r="AP358">
        <v>-83</v>
      </c>
      <c r="AQ358">
        <v>-55</v>
      </c>
      <c r="AR358">
        <v>256</v>
      </c>
      <c r="AZ358">
        <v>1200</v>
      </c>
      <c r="BA358">
        <v>1</v>
      </c>
      <c r="BB358" t="str">
        <f t="shared" si="72"/>
        <v xml:space="preserve">N325GC  </v>
      </c>
      <c r="BC358">
        <v>1</v>
      </c>
      <c r="BH358">
        <v>2125</v>
      </c>
      <c r="BI358">
        <v>1</v>
      </c>
      <c r="BJ358">
        <v>1</v>
      </c>
      <c r="BK358">
        <v>0</v>
      </c>
      <c r="BL358">
        <v>0</v>
      </c>
      <c r="BO358">
        <v>0</v>
      </c>
      <c r="BP358">
        <v>0</v>
      </c>
      <c r="BW358" t="str">
        <f>"15:27:02.860"</f>
        <v>15:27:02.860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0</v>
      </c>
      <c r="CP358" t="s">
        <v>119</v>
      </c>
      <c r="CQ358">
        <v>530</v>
      </c>
      <c r="CR358">
        <v>0</v>
      </c>
      <c r="CW358">
        <v>7249934</v>
      </c>
      <c r="CY358">
        <v>0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"01/04/2021 15:27:00.763"</f>
        <v>01/04/2021 15:27:00.763</v>
      </c>
      <c r="C359" t="str">
        <f t="shared" si="70"/>
        <v>FFDDD3C0</v>
      </c>
      <c r="D359" t="s">
        <v>113</v>
      </c>
      <c r="E359">
        <v>5</v>
      </c>
      <c r="H359">
        <v>169</v>
      </c>
      <c r="I359" t="s">
        <v>114</v>
      </c>
      <c r="J359" t="s">
        <v>115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 t="shared" si="83"/>
        <v>15:27:02.000</v>
      </c>
      <c r="T359" t="str">
        <f t="shared" si="83"/>
        <v>15:27:02.000</v>
      </c>
      <c r="U359" t="str">
        <f t="shared" si="69"/>
        <v>A3817C</v>
      </c>
      <c r="V359">
        <v>0</v>
      </c>
      <c r="W359">
        <v>0</v>
      </c>
      <c r="X359">
        <v>1</v>
      </c>
      <c r="Z359">
        <v>1</v>
      </c>
      <c r="AA359">
        <v>8</v>
      </c>
      <c r="AB359">
        <v>3</v>
      </c>
      <c r="AC359">
        <v>0</v>
      </c>
      <c r="AD359">
        <v>9</v>
      </c>
      <c r="AE359">
        <v>0</v>
      </c>
      <c r="AF359">
        <v>3</v>
      </c>
      <c r="AG359">
        <v>2</v>
      </c>
      <c r="AH359">
        <v>0</v>
      </c>
      <c r="AI359" t="s">
        <v>442</v>
      </c>
      <c r="AJ359">
        <v>35.780883000000003</v>
      </c>
      <c r="AK359" t="s">
        <v>443</v>
      </c>
      <c r="AL359">
        <v>-90.753163999999998</v>
      </c>
      <c r="AM359">
        <v>25</v>
      </c>
      <c r="AN359">
        <v>2100</v>
      </c>
      <c r="AO359" t="s">
        <v>118</v>
      </c>
      <c r="AP359">
        <v>-83</v>
      </c>
      <c r="AQ359">
        <v>-55</v>
      </c>
      <c r="AR359">
        <v>256</v>
      </c>
      <c r="AZ359">
        <v>1200</v>
      </c>
      <c r="BA359">
        <v>1</v>
      </c>
      <c r="BB359" t="str">
        <f t="shared" si="72"/>
        <v xml:space="preserve">N325GC  </v>
      </c>
      <c r="BC359">
        <v>1</v>
      </c>
      <c r="BH359">
        <v>2125</v>
      </c>
      <c r="BI359">
        <v>1</v>
      </c>
      <c r="BJ359">
        <v>1</v>
      </c>
      <c r="BK359">
        <v>0</v>
      </c>
      <c r="BL359">
        <v>0</v>
      </c>
      <c r="BO359">
        <v>0</v>
      </c>
      <c r="BP359">
        <v>0</v>
      </c>
      <c r="BW359" t="str">
        <f>"15:27:02.860"</f>
        <v>15:27:02.860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1</v>
      </c>
      <c r="CP359" t="s">
        <v>119</v>
      </c>
      <c r="CQ359">
        <v>511</v>
      </c>
      <c r="CR359">
        <v>0</v>
      </c>
      <c r="CW359">
        <v>6969168</v>
      </c>
      <c r="CY359">
        <v>0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"01/04/2021 15:27:01.795"</f>
        <v>01/04/2021 15:27:01.795</v>
      </c>
      <c r="C360" t="str">
        <f t="shared" si="70"/>
        <v>FFDDD3C0</v>
      </c>
      <c r="D360" t="s">
        <v>113</v>
      </c>
      <c r="E360">
        <v>5</v>
      </c>
      <c r="H360">
        <v>169</v>
      </c>
      <c r="I360" t="s">
        <v>114</v>
      </c>
      <c r="J360" t="s">
        <v>115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 t="shared" ref="S360:T362" si="84">"15:27:03.000"</f>
        <v>15:27:03.000</v>
      </c>
      <c r="T360" t="str">
        <f t="shared" si="84"/>
        <v>15:27:03.000</v>
      </c>
      <c r="U360" t="str">
        <f t="shared" si="69"/>
        <v>A3817C</v>
      </c>
      <c r="V360">
        <v>0</v>
      </c>
      <c r="W360">
        <v>0</v>
      </c>
      <c r="X360">
        <v>1</v>
      </c>
      <c r="Z360">
        <v>1</v>
      </c>
      <c r="AA360">
        <v>8</v>
      </c>
      <c r="AB360">
        <v>3</v>
      </c>
      <c r="AC360">
        <v>0</v>
      </c>
      <c r="AD360">
        <v>9</v>
      </c>
      <c r="AE360">
        <v>0</v>
      </c>
      <c r="AF360">
        <v>3</v>
      </c>
      <c r="AG360">
        <v>2</v>
      </c>
      <c r="AH360">
        <v>0</v>
      </c>
      <c r="AI360" t="s">
        <v>444</v>
      </c>
      <c r="AJ360">
        <v>35.780625000000001</v>
      </c>
      <c r="AK360" t="s">
        <v>445</v>
      </c>
      <c r="AL360">
        <v>-90.753636</v>
      </c>
      <c r="AM360">
        <v>25</v>
      </c>
      <c r="AN360">
        <v>2100</v>
      </c>
      <c r="AO360" t="s">
        <v>118</v>
      </c>
      <c r="AP360">
        <v>-83</v>
      </c>
      <c r="AQ360">
        <v>-56</v>
      </c>
      <c r="AR360">
        <v>128</v>
      </c>
      <c r="AZ360">
        <v>1200</v>
      </c>
      <c r="BA360">
        <v>1</v>
      </c>
      <c r="BB360" t="str">
        <f t="shared" si="72"/>
        <v xml:space="preserve">N325GC  </v>
      </c>
      <c r="BC360">
        <v>1</v>
      </c>
      <c r="BH360">
        <v>2125</v>
      </c>
      <c r="BI360">
        <v>1</v>
      </c>
      <c r="BJ360">
        <v>1</v>
      </c>
      <c r="BK360">
        <v>0</v>
      </c>
      <c r="BL360">
        <v>0</v>
      </c>
      <c r="BO360">
        <v>0</v>
      </c>
      <c r="BP360">
        <v>0</v>
      </c>
      <c r="BW360" t="str">
        <f>"15:27:03.895"</f>
        <v>15:27:03.895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1</v>
      </c>
      <c r="CP360" t="s">
        <v>119</v>
      </c>
      <c r="CQ360">
        <v>511</v>
      </c>
      <c r="CR360">
        <v>0</v>
      </c>
      <c r="CW360">
        <v>6969350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"01/04/2021 15:27:01.795"</f>
        <v>01/04/2021 15:27:01.795</v>
      </c>
      <c r="C361" t="str">
        <f t="shared" si="70"/>
        <v>FFDDD3C0</v>
      </c>
      <c r="D361" t="s">
        <v>306</v>
      </c>
      <c r="E361">
        <v>15</v>
      </c>
      <c r="H361">
        <v>30</v>
      </c>
      <c r="I361" t="s">
        <v>114</v>
      </c>
      <c r="J361" t="s">
        <v>307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 t="shared" si="84"/>
        <v>15:27:03.000</v>
      </c>
      <c r="T361" t="str">
        <f t="shared" si="84"/>
        <v>15:27:03.000</v>
      </c>
      <c r="U361" t="str">
        <f t="shared" si="69"/>
        <v>A3817C</v>
      </c>
      <c r="V361">
        <v>0</v>
      </c>
      <c r="W361">
        <v>0</v>
      </c>
      <c r="X361">
        <v>1</v>
      </c>
      <c r="Z361">
        <v>1</v>
      </c>
      <c r="AA361">
        <v>8</v>
      </c>
      <c r="AB361">
        <v>3</v>
      </c>
      <c r="AC361">
        <v>0</v>
      </c>
      <c r="AD361">
        <v>9</v>
      </c>
      <c r="AE361">
        <v>0</v>
      </c>
      <c r="AF361">
        <v>3</v>
      </c>
      <c r="AG361">
        <v>2</v>
      </c>
      <c r="AH361">
        <v>0</v>
      </c>
      <c r="AI361" t="s">
        <v>444</v>
      </c>
      <c r="AJ361">
        <v>35.780625000000001</v>
      </c>
      <c r="AK361" t="s">
        <v>445</v>
      </c>
      <c r="AL361">
        <v>-90.753636</v>
      </c>
      <c r="AM361">
        <v>25</v>
      </c>
      <c r="AN361">
        <v>2100</v>
      </c>
      <c r="AO361" t="s">
        <v>118</v>
      </c>
      <c r="AP361">
        <v>-83</v>
      </c>
      <c r="AQ361">
        <v>-56</v>
      </c>
      <c r="AR361">
        <v>128</v>
      </c>
      <c r="AZ361">
        <v>1200</v>
      </c>
      <c r="BA361">
        <v>1</v>
      </c>
      <c r="BB361" t="str">
        <f t="shared" si="72"/>
        <v xml:space="preserve">N325GC  </v>
      </c>
      <c r="BC361">
        <v>1</v>
      </c>
      <c r="BH361">
        <v>2125</v>
      </c>
      <c r="BI361">
        <v>1</v>
      </c>
      <c r="BJ361">
        <v>1</v>
      </c>
      <c r="BK361">
        <v>0</v>
      </c>
      <c r="BL361">
        <v>0</v>
      </c>
      <c r="BO361">
        <v>0</v>
      </c>
      <c r="BP361">
        <v>0</v>
      </c>
      <c r="BW361" t="str">
        <f>"15:27:03.895"</f>
        <v>15:27:03.895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0</v>
      </c>
      <c r="CP361" t="s">
        <v>119</v>
      </c>
      <c r="CQ361">
        <v>530</v>
      </c>
      <c r="CR361">
        <v>0</v>
      </c>
      <c r="CW361">
        <v>7250133</v>
      </c>
      <c r="CY361">
        <v>0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"01/04/2021 15:27:01.795"</f>
        <v>01/04/2021 15:27:01.795</v>
      </c>
      <c r="C362" t="str">
        <f t="shared" si="70"/>
        <v>FFDDD3C0</v>
      </c>
      <c r="D362" t="s">
        <v>178</v>
      </c>
      <c r="E362">
        <v>9</v>
      </c>
      <c r="F362">
        <v>1009</v>
      </c>
      <c r="G362" t="s">
        <v>114</v>
      </c>
      <c r="J362" t="s">
        <v>179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 t="shared" si="84"/>
        <v>15:27:03.000</v>
      </c>
      <c r="T362" t="str">
        <f t="shared" si="84"/>
        <v>15:27:03.000</v>
      </c>
      <c r="U362" t="str">
        <f t="shared" si="69"/>
        <v>A3817C</v>
      </c>
      <c r="V362">
        <v>0</v>
      </c>
      <c r="W362">
        <v>0</v>
      </c>
      <c r="X362">
        <v>1</v>
      </c>
      <c r="Z362">
        <v>1</v>
      </c>
      <c r="AA362">
        <v>8</v>
      </c>
      <c r="AB362">
        <v>3</v>
      </c>
      <c r="AC362">
        <v>0</v>
      </c>
      <c r="AD362">
        <v>9</v>
      </c>
      <c r="AE362">
        <v>0</v>
      </c>
      <c r="AF362">
        <v>3</v>
      </c>
      <c r="AG362">
        <v>2</v>
      </c>
      <c r="AH362">
        <v>0</v>
      </c>
      <c r="AI362" t="s">
        <v>444</v>
      </c>
      <c r="AJ362">
        <v>35.780625000000001</v>
      </c>
      <c r="AK362" t="s">
        <v>445</v>
      </c>
      <c r="AL362">
        <v>-90.753636</v>
      </c>
      <c r="AM362">
        <v>25</v>
      </c>
      <c r="AN362">
        <v>2100</v>
      </c>
      <c r="AO362" t="s">
        <v>118</v>
      </c>
      <c r="AP362">
        <v>-83</v>
      </c>
      <c r="AQ362">
        <v>-56</v>
      </c>
      <c r="AR362">
        <v>128</v>
      </c>
      <c r="AZ362">
        <v>1200</v>
      </c>
      <c r="BA362">
        <v>1</v>
      </c>
      <c r="BB362" t="str">
        <f t="shared" si="72"/>
        <v xml:space="preserve">N325GC  </v>
      </c>
      <c r="BC362">
        <v>1</v>
      </c>
      <c r="BH362">
        <v>2125</v>
      </c>
      <c r="BI362">
        <v>1</v>
      </c>
      <c r="BJ362">
        <v>1</v>
      </c>
      <c r="BK362">
        <v>0</v>
      </c>
      <c r="BL362">
        <v>0</v>
      </c>
      <c r="BO362">
        <v>0</v>
      </c>
      <c r="BP362">
        <v>0</v>
      </c>
      <c r="BW362" t="str">
        <f>"15:27:03.895"</f>
        <v>15:27:03.895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1</v>
      </c>
      <c r="CP362" t="s">
        <v>119</v>
      </c>
      <c r="CQ362">
        <v>511</v>
      </c>
      <c r="CR362">
        <v>0</v>
      </c>
      <c r="CW362">
        <v>6969350</v>
      </c>
      <c r="CY362">
        <v>0</v>
      </c>
      <c r="CZ362">
        <v>0</v>
      </c>
      <c r="DA362">
        <v>1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"01/04/2021 15:27:02.731"</f>
        <v>01/04/2021 15:27:02.731</v>
      </c>
      <c r="C363" t="str">
        <f t="shared" si="70"/>
        <v>FFDDD3C0</v>
      </c>
      <c r="D363" t="s">
        <v>178</v>
      </c>
      <c r="E363">
        <v>9</v>
      </c>
      <c r="F363">
        <v>1009</v>
      </c>
      <c r="G363" t="s">
        <v>114</v>
      </c>
      <c r="J363" t="s">
        <v>179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 t="shared" ref="S363:T365" si="85">"15:27:04.000"</f>
        <v>15:27:04.000</v>
      </c>
      <c r="T363" t="str">
        <f t="shared" si="85"/>
        <v>15:27:04.000</v>
      </c>
      <c r="U363" t="str">
        <f t="shared" si="69"/>
        <v>A3817C</v>
      </c>
      <c r="V363">
        <v>0</v>
      </c>
      <c r="W363">
        <v>0</v>
      </c>
      <c r="X363">
        <v>1</v>
      </c>
      <c r="Z363">
        <v>1</v>
      </c>
      <c r="AA363">
        <v>8</v>
      </c>
      <c r="AB363">
        <v>3</v>
      </c>
      <c r="AC363">
        <v>0</v>
      </c>
      <c r="AD363">
        <v>9</v>
      </c>
      <c r="AE363">
        <v>0</v>
      </c>
      <c r="AF363">
        <v>3</v>
      </c>
      <c r="AG363">
        <v>2</v>
      </c>
      <c r="AH363">
        <v>0</v>
      </c>
      <c r="AI363" t="s">
        <v>446</v>
      </c>
      <c r="AJ363">
        <v>35.780368000000003</v>
      </c>
      <c r="AK363" t="s">
        <v>447</v>
      </c>
      <c r="AL363">
        <v>-90.754108000000002</v>
      </c>
      <c r="AM363">
        <v>25</v>
      </c>
      <c r="AN363">
        <v>2100</v>
      </c>
      <c r="AO363" t="s">
        <v>118</v>
      </c>
      <c r="AP363">
        <v>-83</v>
      </c>
      <c r="AQ363">
        <v>-57</v>
      </c>
      <c r="AR363">
        <v>64</v>
      </c>
      <c r="AZ363">
        <v>1200</v>
      </c>
      <c r="BA363">
        <v>1</v>
      </c>
      <c r="BB363" t="str">
        <f t="shared" si="72"/>
        <v xml:space="preserve">N325GC  </v>
      </c>
      <c r="BC363">
        <v>1</v>
      </c>
      <c r="BH363">
        <v>2125</v>
      </c>
      <c r="BI363">
        <v>1</v>
      </c>
      <c r="BJ363">
        <v>1</v>
      </c>
      <c r="BK363">
        <v>0</v>
      </c>
      <c r="BL363">
        <v>0</v>
      </c>
      <c r="BO363">
        <v>0</v>
      </c>
      <c r="BP363">
        <v>0</v>
      </c>
      <c r="BW363" t="str">
        <f>"15:27:04.799"</f>
        <v>15:27:04.799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0</v>
      </c>
      <c r="CP363" t="s">
        <v>119</v>
      </c>
      <c r="CQ363">
        <v>530</v>
      </c>
      <c r="CR363">
        <v>0</v>
      </c>
      <c r="CW363">
        <v>7250308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"01/04/2021 15:27:02.731"</f>
        <v>01/04/2021 15:27:02.731</v>
      </c>
      <c r="C364" t="str">
        <f t="shared" si="70"/>
        <v>FFDDD3C0</v>
      </c>
      <c r="D364" t="s">
        <v>306</v>
      </c>
      <c r="E364">
        <v>15</v>
      </c>
      <c r="H364">
        <v>30</v>
      </c>
      <c r="I364" t="s">
        <v>114</v>
      </c>
      <c r="J364" t="s">
        <v>307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 t="shared" si="85"/>
        <v>15:27:04.000</v>
      </c>
      <c r="T364" t="str">
        <f t="shared" si="85"/>
        <v>15:27:04.000</v>
      </c>
      <c r="U364" t="str">
        <f t="shared" si="69"/>
        <v>A3817C</v>
      </c>
      <c r="V364">
        <v>0</v>
      </c>
      <c r="W364">
        <v>0</v>
      </c>
      <c r="X364">
        <v>1</v>
      </c>
      <c r="Z364">
        <v>1</v>
      </c>
      <c r="AA364">
        <v>8</v>
      </c>
      <c r="AB364">
        <v>3</v>
      </c>
      <c r="AC364">
        <v>0</v>
      </c>
      <c r="AD364">
        <v>9</v>
      </c>
      <c r="AE364">
        <v>0</v>
      </c>
      <c r="AF364">
        <v>3</v>
      </c>
      <c r="AG364">
        <v>2</v>
      </c>
      <c r="AH364">
        <v>0</v>
      </c>
      <c r="AI364" t="s">
        <v>446</v>
      </c>
      <c r="AJ364">
        <v>35.780368000000003</v>
      </c>
      <c r="AK364" t="s">
        <v>447</v>
      </c>
      <c r="AL364">
        <v>-90.754108000000002</v>
      </c>
      <c r="AM364">
        <v>25</v>
      </c>
      <c r="AN364">
        <v>2100</v>
      </c>
      <c r="AO364" t="s">
        <v>118</v>
      </c>
      <c r="AP364">
        <v>-83</v>
      </c>
      <c r="AQ364">
        <v>-57</v>
      </c>
      <c r="AR364">
        <v>64</v>
      </c>
      <c r="AZ364">
        <v>1200</v>
      </c>
      <c r="BA364">
        <v>1</v>
      </c>
      <c r="BB364" t="str">
        <f t="shared" si="72"/>
        <v xml:space="preserve">N325GC  </v>
      </c>
      <c r="BC364">
        <v>1</v>
      </c>
      <c r="BH364">
        <v>2125</v>
      </c>
      <c r="BI364">
        <v>1</v>
      </c>
      <c r="BJ364">
        <v>1</v>
      </c>
      <c r="BK364">
        <v>0</v>
      </c>
      <c r="BL364">
        <v>0</v>
      </c>
      <c r="BO364">
        <v>0</v>
      </c>
      <c r="BP364">
        <v>0</v>
      </c>
      <c r="BW364" t="str">
        <f>"15:27:04.799"</f>
        <v>15:27:04.799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0</v>
      </c>
      <c r="CP364" t="s">
        <v>119</v>
      </c>
      <c r="CQ364">
        <v>530</v>
      </c>
      <c r="CR364">
        <v>0</v>
      </c>
      <c r="CW364">
        <v>7250308</v>
      </c>
      <c r="CY364">
        <v>0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"01/04/2021 15:27:02.731"</f>
        <v>01/04/2021 15:27:02.731</v>
      </c>
      <c r="C365" t="str">
        <f t="shared" si="70"/>
        <v>FFDDD3C0</v>
      </c>
      <c r="D365" t="s">
        <v>113</v>
      </c>
      <c r="E365">
        <v>5</v>
      </c>
      <c r="H365">
        <v>169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 t="shared" si="85"/>
        <v>15:27:04.000</v>
      </c>
      <c r="T365" t="str">
        <f t="shared" si="85"/>
        <v>15:27:04.000</v>
      </c>
      <c r="U365" t="str">
        <f t="shared" si="69"/>
        <v>A3817C</v>
      </c>
      <c r="V365">
        <v>0</v>
      </c>
      <c r="W365">
        <v>0</v>
      </c>
      <c r="X365">
        <v>1</v>
      </c>
      <c r="Z365">
        <v>1</v>
      </c>
      <c r="AA365">
        <v>8</v>
      </c>
      <c r="AB365">
        <v>3</v>
      </c>
      <c r="AC365">
        <v>0</v>
      </c>
      <c r="AD365">
        <v>9</v>
      </c>
      <c r="AE365">
        <v>0</v>
      </c>
      <c r="AF365">
        <v>3</v>
      </c>
      <c r="AG365">
        <v>2</v>
      </c>
      <c r="AH365">
        <v>0</v>
      </c>
      <c r="AI365" t="s">
        <v>446</v>
      </c>
      <c r="AJ365">
        <v>35.780368000000003</v>
      </c>
      <c r="AK365" t="s">
        <v>447</v>
      </c>
      <c r="AL365">
        <v>-90.754108000000002</v>
      </c>
      <c r="AM365">
        <v>25</v>
      </c>
      <c r="AN365">
        <v>2100</v>
      </c>
      <c r="AO365" t="s">
        <v>118</v>
      </c>
      <c r="AP365">
        <v>-83</v>
      </c>
      <c r="AQ365">
        <v>-57</v>
      </c>
      <c r="AR365">
        <v>64</v>
      </c>
      <c r="AZ365">
        <v>1200</v>
      </c>
      <c r="BA365">
        <v>1</v>
      </c>
      <c r="BB365" t="str">
        <f t="shared" si="72"/>
        <v xml:space="preserve">N325GC  </v>
      </c>
      <c r="BC365">
        <v>1</v>
      </c>
      <c r="BH365">
        <v>2125</v>
      </c>
      <c r="BI365">
        <v>1</v>
      </c>
      <c r="BJ365">
        <v>1</v>
      </c>
      <c r="BK365">
        <v>0</v>
      </c>
      <c r="BL365">
        <v>0</v>
      </c>
      <c r="BO365">
        <v>0</v>
      </c>
      <c r="BP365">
        <v>0</v>
      </c>
      <c r="BW365" t="str">
        <f>"15:27:04.799"</f>
        <v>15:27:04.799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0</v>
      </c>
      <c r="CP365" t="s">
        <v>119</v>
      </c>
      <c r="CQ365">
        <v>530</v>
      </c>
      <c r="CR365">
        <v>0</v>
      </c>
      <c r="CW365">
        <v>7250308</v>
      </c>
      <c r="CY365">
        <v>0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"01/04/2021 15:27:03.512"</f>
        <v>01/04/2021 15:27:03.512</v>
      </c>
      <c r="C366" t="str">
        <f t="shared" si="70"/>
        <v>FFDDD3C0</v>
      </c>
      <c r="D366" t="s">
        <v>113</v>
      </c>
      <c r="E366">
        <v>5</v>
      </c>
      <c r="H366">
        <v>169</v>
      </c>
      <c r="I366" t="s">
        <v>114</v>
      </c>
      <c r="J366" t="s">
        <v>115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 t="shared" ref="S366:T368" si="86">"15:27:05.000"</f>
        <v>15:27:05.000</v>
      </c>
      <c r="T366" t="str">
        <f t="shared" si="86"/>
        <v>15:27:05.000</v>
      </c>
      <c r="U366" t="str">
        <f t="shared" si="69"/>
        <v>A3817C</v>
      </c>
      <c r="V366">
        <v>0</v>
      </c>
      <c r="W366">
        <v>0</v>
      </c>
      <c r="X366">
        <v>1</v>
      </c>
      <c r="Z366">
        <v>1</v>
      </c>
      <c r="AA366">
        <v>8</v>
      </c>
      <c r="AB366">
        <v>3</v>
      </c>
      <c r="AC366">
        <v>0</v>
      </c>
      <c r="AD366">
        <v>9</v>
      </c>
      <c r="AE366">
        <v>0</v>
      </c>
      <c r="AF366">
        <v>3</v>
      </c>
      <c r="AG366">
        <v>2</v>
      </c>
      <c r="AH366">
        <v>0</v>
      </c>
      <c r="AI366" t="s">
        <v>448</v>
      </c>
      <c r="AJ366">
        <v>35.780088999999997</v>
      </c>
      <c r="AK366" t="s">
        <v>449</v>
      </c>
      <c r="AL366">
        <v>-90.754580000000004</v>
      </c>
      <c r="AM366">
        <v>25</v>
      </c>
      <c r="AN366">
        <v>2100</v>
      </c>
      <c r="AO366" t="s">
        <v>118</v>
      </c>
      <c r="AP366">
        <v>-83</v>
      </c>
      <c r="AQ366">
        <v>-57</v>
      </c>
      <c r="AR366">
        <v>0</v>
      </c>
      <c r="AZ366">
        <v>1200</v>
      </c>
      <c r="BA366">
        <v>1</v>
      </c>
      <c r="BB366" t="str">
        <f t="shared" si="72"/>
        <v xml:space="preserve">N325GC  </v>
      </c>
      <c r="BC366">
        <v>1</v>
      </c>
      <c r="BH366">
        <v>2125</v>
      </c>
      <c r="BI366">
        <v>1</v>
      </c>
      <c r="BJ366">
        <v>1</v>
      </c>
      <c r="BK366">
        <v>0</v>
      </c>
      <c r="BL366">
        <v>0</v>
      </c>
      <c r="BO366">
        <v>0</v>
      </c>
      <c r="BP366">
        <v>0</v>
      </c>
      <c r="BW366" t="str">
        <f>"15:27:05.623"</f>
        <v>15:27:05.623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1</v>
      </c>
      <c r="CP366" t="s">
        <v>119</v>
      </c>
      <c r="CQ366">
        <v>530</v>
      </c>
      <c r="CR366">
        <v>0</v>
      </c>
      <c r="CW366">
        <v>7250476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"01/04/2021 15:27:03.512"</f>
        <v>01/04/2021 15:27:03.512</v>
      </c>
      <c r="C367" t="str">
        <f t="shared" si="70"/>
        <v>FFDDD3C0</v>
      </c>
      <c r="D367" t="s">
        <v>178</v>
      </c>
      <c r="E367">
        <v>9</v>
      </c>
      <c r="F367">
        <v>1009</v>
      </c>
      <c r="G367" t="s">
        <v>114</v>
      </c>
      <c r="J367" t="s">
        <v>179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 t="shared" si="86"/>
        <v>15:27:05.000</v>
      </c>
      <c r="T367" t="str">
        <f t="shared" si="86"/>
        <v>15:27:05.000</v>
      </c>
      <c r="U367" t="str">
        <f t="shared" si="69"/>
        <v>A3817C</v>
      </c>
      <c r="V367">
        <v>0</v>
      </c>
      <c r="W367">
        <v>0</v>
      </c>
      <c r="X367">
        <v>1</v>
      </c>
      <c r="Z367">
        <v>1</v>
      </c>
      <c r="AA367">
        <v>8</v>
      </c>
      <c r="AB367">
        <v>3</v>
      </c>
      <c r="AC367">
        <v>0</v>
      </c>
      <c r="AD367">
        <v>9</v>
      </c>
      <c r="AE367">
        <v>0</v>
      </c>
      <c r="AF367">
        <v>3</v>
      </c>
      <c r="AG367">
        <v>2</v>
      </c>
      <c r="AH367">
        <v>0</v>
      </c>
      <c r="AI367" t="s">
        <v>448</v>
      </c>
      <c r="AJ367">
        <v>35.780088999999997</v>
      </c>
      <c r="AK367" t="s">
        <v>449</v>
      </c>
      <c r="AL367">
        <v>-90.754580000000004</v>
      </c>
      <c r="AM367">
        <v>25</v>
      </c>
      <c r="AN367">
        <v>2100</v>
      </c>
      <c r="AO367" t="s">
        <v>118</v>
      </c>
      <c r="AP367">
        <v>-83</v>
      </c>
      <c r="AQ367">
        <v>-57</v>
      </c>
      <c r="AR367">
        <v>0</v>
      </c>
      <c r="AZ367">
        <v>1200</v>
      </c>
      <c r="BA367">
        <v>1</v>
      </c>
      <c r="BB367" t="str">
        <f t="shared" si="72"/>
        <v xml:space="preserve">N325GC  </v>
      </c>
      <c r="BC367">
        <v>1</v>
      </c>
      <c r="BH367">
        <v>2125</v>
      </c>
      <c r="BI367">
        <v>1</v>
      </c>
      <c r="BJ367">
        <v>1</v>
      </c>
      <c r="BK367">
        <v>0</v>
      </c>
      <c r="BL367">
        <v>0</v>
      </c>
      <c r="BO367">
        <v>0</v>
      </c>
      <c r="BP367">
        <v>0</v>
      </c>
      <c r="BW367" t="str">
        <f>"15:27:05.623"</f>
        <v>15:27:05.623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1</v>
      </c>
      <c r="CP367" t="s">
        <v>119</v>
      </c>
      <c r="CQ367">
        <v>530</v>
      </c>
      <c r="CR367">
        <v>0</v>
      </c>
      <c r="CW367">
        <v>7250476</v>
      </c>
      <c r="CY367">
        <v>0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"01/04/2021 15:27:03.512"</f>
        <v>01/04/2021 15:27:03.512</v>
      </c>
      <c r="C368" t="str">
        <f t="shared" si="70"/>
        <v>FFDDD3C0</v>
      </c>
      <c r="D368" t="s">
        <v>306</v>
      </c>
      <c r="E368">
        <v>15</v>
      </c>
      <c r="H368">
        <v>30</v>
      </c>
      <c r="I368" t="s">
        <v>114</v>
      </c>
      <c r="J368" t="s">
        <v>307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 t="shared" si="86"/>
        <v>15:27:05.000</v>
      </c>
      <c r="T368" t="str">
        <f t="shared" si="86"/>
        <v>15:27:05.000</v>
      </c>
      <c r="U368" t="str">
        <f t="shared" si="69"/>
        <v>A3817C</v>
      </c>
      <c r="V368">
        <v>0</v>
      </c>
      <c r="W368">
        <v>0</v>
      </c>
      <c r="X368">
        <v>1</v>
      </c>
      <c r="Z368">
        <v>1</v>
      </c>
      <c r="AA368">
        <v>8</v>
      </c>
      <c r="AB368">
        <v>3</v>
      </c>
      <c r="AC368">
        <v>0</v>
      </c>
      <c r="AD368">
        <v>9</v>
      </c>
      <c r="AE368">
        <v>0</v>
      </c>
      <c r="AF368">
        <v>3</v>
      </c>
      <c r="AG368">
        <v>2</v>
      </c>
      <c r="AH368">
        <v>0</v>
      </c>
      <c r="AI368" t="s">
        <v>448</v>
      </c>
      <c r="AJ368">
        <v>35.780088999999997</v>
      </c>
      <c r="AK368" t="s">
        <v>449</v>
      </c>
      <c r="AL368">
        <v>-90.754580000000004</v>
      </c>
      <c r="AM368">
        <v>25</v>
      </c>
      <c r="AN368">
        <v>2100</v>
      </c>
      <c r="AO368" t="s">
        <v>118</v>
      </c>
      <c r="AP368">
        <v>-83</v>
      </c>
      <c r="AQ368">
        <v>-57</v>
      </c>
      <c r="AR368">
        <v>0</v>
      </c>
      <c r="AZ368">
        <v>1200</v>
      </c>
      <c r="BA368">
        <v>1</v>
      </c>
      <c r="BB368" t="str">
        <f t="shared" si="72"/>
        <v xml:space="preserve">N325GC  </v>
      </c>
      <c r="BC368">
        <v>1</v>
      </c>
      <c r="BH368">
        <v>2125</v>
      </c>
      <c r="BI368">
        <v>1</v>
      </c>
      <c r="BJ368">
        <v>1</v>
      </c>
      <c r="BK368">
        <v>0</v>
      </c>
      <c r="BL368">
        <v>0</v>
      </c>
      <c r="BO368">
        <v>0</v>
      </c>
      <c r="BP368">
        <v>0</v>
      </c>
      <c r="BW368" t="str">
        <f>"15:27:05.623"</f>
        <v>15:27:05.623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1</v>
      </c>
      <c r="CP368" t="s">
        <v>119</v>
      </c>
      <c r="CQ368">
        <v>530</v>
      </c>
      <c r="CR368">
        <v>0</v>
      </c>
      <c r="CW368">
        <v>7250476</v>
      </c>
      <c r="CY368">
        <v>0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"01/04/2021 15:27:04.420"</f>
        <v>01/04/2021 15:27:04.420</v>
      </c>
      <c r="C369" t="str">
        <f t="shared" si="70"/>
        <v>FFDDD3C0</v>
      </c>
      <c r="D369" t="s">
        <v>113</v>
      </c>
      <c r="E369">
        <v>5</v>
      </c>
      <c r="H369">
        <v>169</v>
      </c>
      <c r="I369" t="s">
        <v>114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 t="shared" ref="S369:T371" si="87">"15:27:06.000"</f>
        <v>15:27:06.000</v>
      </c>
      <c r="T369" t="str">
        <f t="shared" si="87"/>
        <v>15:27:06.000</v>
      </c>
      <c r="U369" t="str">
        <f t="shared" si="69"/>
        <v>A3817C</v>
      </c>
      <c r="V369">
        <v>0</v>
      </c>
      <c r="W369">
        <v>0</v>
      </c>
      <c r="X369">
        <v>1</v>
      </c>
      <c r="Z369">
        <v>1</v>
      </c>
      <c r="AA369">
        <v>8</v>
      </c>
      <c r="AB369">
        <v>3</v>
      </c>
      <c r="AC369">
        <v>0</v>
      </c>
      <c r="AD369">
        <v>9</v>
      </c>
      <c r="AE369">
        <v>0</v>
      </c>
      <c r="AF369">
        <v>3</v>
      </c>
      <c r="AG369">
        <v>2</v>
      </c>
      <c r="AH369">
        <v>0</v>
      </c>
      <c r="AI369" t="s">
        <v>450</v>
      </c>
      <c r="AJ369">
        <v>35.779831000000001</v>
      </c>
      <c r="AK369" t="s">
        <v>451</v>
      </c>
      <c r="AL369">
        <v>-90.755053000000004</v>
      </c>
      <c r="AM369">
        <v>25</v>
      </c>
      <c r="AN369">
        <v>2100</v>
      </c>
      <c r="AO369" t="s">
        <v>118</v>
      </c>
      <c r="AP369">
        <v>-83</v>
      </c>
      <c r="AQ369">
        <v>-58</v>
      </c>
      <c r="AR369">
        <v>0</v>
      </c>
      <c r="AZ369">
        <v>1200</v>
      </c>
      <c r="BA369">
        <v>1</v>
      </c>
      <c r="BB369" t="str">
        <f t="shared" si="72"/>
        <v xml:space="preserve">N325GC  </v>
      </c>
      <c r="BC369">
        <v>1</v>
      </c>
      <c r="BH369">
        <v>2125</v>
      </c>
      <c r="BI369">
        <v>1</v>
      </c>
      <c r="BJ369">
        <v>1</v>
      </c>
      <c r="BK369">
        <v>0</v>
      </c>
      <c r="BL369">
        <v>0</v>
      </c>
      <c r="BO369">
        <v>0</v>
      </c>
      <c r="BP369">
        <v>0</v>
      </c>
      <c r="BW369" t="str">
        <f>"15:27:06.520"</f>
        <v>15:27:06.520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0</v>
      </c>
      <c r="CP369" t="s">
        <v>119</v>
      </c>
      <c r="CQ369">
        <v>530</v>
      </c>
      <c r="CR369">
        <v>0</v>
      </c>
      <c r="CW369">
        <v>7250641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"01/04/2021 15:27:04.420"</f>
        <v>01/04/2021 15:27:04.420</v>
      </c>
      <c r="C370" t="str">
        <f t="shared" si="70"/>
        <v>FFDDD3C0</v>
      </c>
      <c r="D370" t="s">
        <v>178</v>
      </c>
      <c r="E370">
        <v>9</v>
      </c>
      <c r="F370">
        <v>1009</v>
      </c>
      <c r="G370" t="s">
        <v>114</v>
      </c>
      <c r="J370" t="s">
        <v>179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 t="shared" si="87"/>
        <v>15:27:06.000</v>
      </c>
      <c r="T370" t="str">
        <f t="shared" si="87"/>
        <v>15:27:06.000</v>
      </c>
      <c r="U370" t="str">
        <f t="shared" si="69"/>
        <v>A3817C</v>
      </c>
      <c r="V370">
        <v>0</v>
      </c>
      <c r="W370">
        <v>0</v>
      </c>
      <c r="X370">
        <v>1</v>
      </c>
      <c r="Z370">
        <v>1</v>
      </c>
      <c r="AA370">
        <v>8</v>
      </c>
      <c r="AB370">
        <v>3</v>
      </c>
      <c r="AC370">
        <v>0</v>
      </c>
      <c r="AD370">
        <v>9</v>
      </c>
      <c r="AE370">
        <v>0</v>
      </c>
      <c r="AF370">
        <v>3</v>
      </c>
      <c r="AG370">
        <v>2</v>
      </c>
      <c r="AH370">
        <v>0</v>
      </c>
      <c r="AI370" t="s">
        <v>450</v>
      </c>
      <c r="AJ370">
        <v>35.779831000000001</v>
      </c>
      <c r="AK370" t="s">
        <v>451</v>
      </c>
      <c r="AL370">
        <v>-90.755053000000004</v>
      </c>
      <c r="AM370">
        <v>25</v>
      </c>
      <c r="AN370">
        <v>2100</v>
      </c>
      <c r="AO370" t="s">
        <v>118</v>
      </c>
      <c r="AP370">
        <v>-83</v>
      </c>
      <c r="AQ370">
        <v>-58</v>
      </c>
      <c r="AR370">
        <v>0</v>
      </c>
      <c r="AZ370">
        <v>1200</v>
      </c>
      <c r="BA370">
        <v>1</v>
      </c>
      <c r="BB370" t="str">
        <f t="shared" si="72"/>
        <v xml:space="preserve">N325GC  </v>
      </c>
      <c r="BC370">
        <v>1</v>
      </c>
      <c r="BH370">
        <v>2125</v>
      </c>
      <c r="BI370">
        <v>1</v>
      </c>
      <c r="BJ370">
        <v>1</v>
      </c>
      <c r="BK370">
        <v>0</v>
      </c>
      <c r="BL370">
        <v>0</v>
      </c>
      <c r="BO370">
        <v>0</v>
      </c>
      <c r="BP370">
        <v>0</v>
      </c>
      <c r="BW370" t="str">
        <f>"15:27:06.520"</f>
        <v>15:27:06.520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0</v>
      </c>
      <c r="CP370" t="s">
        <v>119</v>
      </c>
      <c r="CQ370">
        <v>530</v>
      </c>
      <c r="CR370">
        <v>0</v>
      </c>
      <c r="CW370">
        <v>7250641</v>
      </c>
      <c r="CY370">
        <v>0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"01/04/2021 15:27:04.420"</f>
        <v>01/04/2021 15:27:04.420</v>
      </c>
      <c r="C371" t="str">
        <f t="shared" si="70"/>
        <v>FFDDD3C0</v>
      </c>
      <c r="D371" t="s">
        <v>306</v>
      </c>
      <c r="E371">
        <v>15</v>
      </c>
      <c r="H371">
        <v>30</v>
      </c>
      <c r="I371" t="s">
        <v>114</v>
      </c>
      <c r="J371" t="s">
        <v>307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 t="shared" si="87"/>
        <v>15:27:06.000</v>
      </c>
      <c r="T371" t="str">
        <f t="shared" si="87"/>
        <v>15:27:06.000</v>
      </c>
      <c r="U371" t="str">
        <f t="shared" si="69"/>
        <v>A3817C</v>
      </c>
      <c r="V371">
        <v>0</v>
      </c>
      <c r="W371">
        <v>0</v>
      </c>
      <c r="X371">
        <v>1</v>
      </c>
      <c r="Z371">
        <v>1</v>
      </c>
      <c r="AA371">
        <v>8</v>
      </c>
      <c r="AB371">
        <v>3</v>
      </c>
      <c r="AC371">
        <v>0</v>
      </c>
      <c r="AD371">
        <v>9</v>
      </c>
      <c r="AE371">
        <v>0</v>
      </c>
      <c r="AF371">
        <v>3</v>
      </c>
      <c r="AG371">
        <v>2</v>
      </c>
      <c r="AH371">
        <v>0</v>
      </c>
      <c r="AI371" t="s">
        <v>450</v>
      </c>
      <c r="AJ371">
        <v>35.779831000000001</v>
      </c>
      <c r="AK371" t="s">
        <v>451</v>
      </c>
      <c r="AL371">
        <v>-90.755053000000004</v>
      </c>
      <c r="AM371">
        <v>25</v>
      </c>
      <c r="AN371">
        <v>2100</v>
      </c>
      <c r="AO371" t="s">
        <v>118</v>
      </c>
      <c r="AP371">
        <v>-83</v>
      </c>
      <c r="AQ371">
        <v>-58</v>
      </c>
      <c r="AR371">
        <v>0</v>
      </c>
      <c r="AZ371">
        <v>1200</v>
      </c>
      <c r="BA371">
        <v>1</v>
      </c>
      <c r="BB371" t="str">
        <f t="shared" si="72"/>
        <v xml:space="preserve">N325GC  </v>
      </c>
      <c r="BC371">
        <v>1</v>
      </c>
      <c r="BH371">
        <v>2125</v>
      </c>
      <c r="BI371">
        <v>1</v>
      </c>
      <c r="BJ371">
        <v>1</v>
      </c>
      <c r="BK371">
        <v>0</v>
      </c>
      <c r="BL371">
        <v>0</v>
      </c>
      <c r="BO371">
        <v>0</v>
      </c>
      <c r="BP371">
        <v>0</v>
      </c>
      <c r="BW371" t="str">
        <f>"15:27:06.520"</f>
        <v>15:27:06.520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0</v>
      </c>
      <c r="CP371" t="s">
        <v>119</v>
      </c>
      <c r="CQ371">
        <v>530</v>
      </c>
      <c r="CR371">
        <v>0</v>
      </c>
      <c r="CW371">
        <v>7250641</v>
      </c>
      <c r="CY371">
        <v>0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"01/04/2021 15:27:05.847"</f>
        <v>01/04/2021 15:27:05.847</v>
      </c>
      <c r="C372" t="str">
        <f t="shared" si="70"/>
        <v>FFDDD3C0</v>
      </c>
      <c r="D372" t="s">
        <v>178</v>
      </c>
      <c r="E372">
        <v>9</v>
      </c>
      <c r="F372">
        <v>1009</v>
      </c>
      <c r="G372" t="s">
        <v>114</v>
      </c>
      <c r="J372" t="s">
        <v>179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 t="shared" ref="S372:T374" si="88">"15:27:07.000"</f>
        <v>15:27:07.000</v>
      </c>
      <c r="T372" t="str">
        <f t="shared" si="88"/>
        <v>15:27:07.000</v>
      </c>
      <c r="U372" t="str">
        <f t="shared" si="69"/>
        <v>A3817C</v>
      </c>
      <c r="V372">
        <v>0</v>
      </c>
      <c r="W372">
        <v>0</v>
      </c>
      <c r="X372">
        <v>1</v>
      </c>
      <c r="Z372">
        <v>1</v>
      </c>
      <c r="AA372">
        <v>8</v>
      </c>
      <c r="AB372">
        <v>3</v>
      </c>
      <c r="AC372">
        <v>0</v>
      </c>
      <c r="AD372">
        <v>9</v>
      </c>
      <c r="AE372">
        <v>0</v>
      </c>
      <c r="AF372">
        <v>3</v>
      </c>
      <c r="AG372">
        <v>2</v>
      </c>
      <c r="AH372">
        <v>0</v>
      </c>
      <c r="AI372" t="s">
        <v>452</v>
      </c>
      <c r="AJ372">
        <v>35.779573999999997</v>
      </c>
      <c r="AK372" t="s">
        <v>453</v>
      </c>
      <c r="AL372">
        <v>-90.755525000000006</v>
      </c>
      <c r="AM372">
        <v>25</v>
      </c>
      <c r="AN372">
        <v>2100</v>
      </c>
      <c r="AO372" t="s">
        <v>118</v>
      </c>
      <c r="AP372">
        <v>-87</v>
      </c>
      <c r="AQ372">
        <v>-58</v>
      </c>
      <c r="AR372">
        <v>-128</v>
      </c>
      <c r="AZ372">
        <v>1200</v>
      </c>
      <c r="BA372">
        <v>1</v>
      </c>
      <c r="BB372" t="str">
        <f t="shared" si="72"/>
        <v xml:space="preserve">N325GC  </v>
      </c>
      <c r="BC372">
        <v>1</v>
      </c>
      <c r="BH372">
        <v>2125</v>
      </c>
      <c r="BI372">
        <v>1</v>
      </c>
      <c r="BJ372">
        <v>1</v>
      </c>
      <c r="BK372">
        <v>0</v>
      </c>
      <c r="BL372">
        <v>0</v>
      </c>
      <c r="BO372">
        <v>0</v>
      </c>
      <c r="BP372">
        <v>0</v>
      </c>
      <c r="BW372" t="str">
        <f>"15:27:07.934"</f>
        <v>15:27:07.934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0</v>
      </c>
      <c r="CP372" t="s">
        <v>119</v>
      </c>
      <c r="CQ372">
        <v>530</v>
      </c>
      <c r="CR372">
        <v>0</v>
      </c>
      <c r="CW372">
        <v>7250920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"01/04/2021 15:27:05.847"</f>
        <v>01/04/2021 15:27:05.847</v>
      </c>
      <c r="C373" t="str">
        <f t="shared" si="70"/>
        <v>FFDDD3C0</v>
      </c>
      <c r="D373" t="s">
        <v>306</v>
      </c>
      <c r="E373">
        <v>15</v>
      </c>
      <c r="H373">
        <v>30</v>
      </c>
      <c r="I373" t="s">
        <v>114</v>
      </c>
      <c r="J373" t="s">
        <v>307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 t="shared" si="88"/>
        <v>15:27:07.000</v>
      </c>
      <c r="T373" t="str">
        <f t="shared" si="88"/>
        <v>15:27:07.000</v>
      </c>
      <c r="U373" t="str">
        <f t="shared" si="69"/>
        <v>A3817C</v>
      </c>
      <c r="V373">
        <v>0</v>
      </c>
      <c r="W373">
        <v>0</v>
      </c>
      <c r="X373">
        <v>1</v>
      </c>
      <c r="Z373">
        <v>1</v>
      </c>
      <c r="AA373">
        <v>8</v>
      </c>
      <c r="AB373">
        <v>3</v>
      </c>
      <c r="AC373">
        <v>0</v>
      </c>
      <c r="AD373">
        <v>9</v>
      </c>
      <c r="AE373">
        <v>0</v>
      </c>
      <c r="AF373">
        <v>3</v>
      </c>
      <c r="AG373">
        <v>2</v>
      </c>
      <c r="AH373">
        <v>0</v>
      </c>
      <c r="AI373" t="s">
        <v>452</v>
      </c>
      <c r="AJ373">
        <v>35.779573999999997</v>
      </c>
      <c r="AK373" t="s">
        <v>453</v>
      </c>
      <c r="AL373">
        <v>-90.755525000000006</v>
      </c>
      <c r="AM373">
        <v>25</v>
      </c>
      <c r="AN373">
        <v>2100</v>
      </c>
      <c r="AO373" t="s">
        <v>118</v>
      </c>
      <c r="AP373">
        <v>-87</v>
      </c>
      <c r="AQ373">
        <v>-58</v>
      </c>
      <c r="AR373">
        <v>-128</v>
      </c>
      <c r="AZ373">
        <v>1200</v>
      </c>
      <c r="BA373">
        <v>1</v>
      </c>
      <c r="BB373" t="str">
        <f t="shared" si="72"/>
        <v xml:space="preserve">N325GC  </v>
      </c>
      <c r="BC373">
        <v>1</v>
      </c>
      <c r="BH373">
        <v>2125</v>
      </c>
      <c r="BI373">
        <v>1</v>
      </c>
      <c r="BJ373">
        <v>1</v>
      </c>
      <c r="BK373">
        <v>0</v>
      </c>
      <c r="BL373">
        <v>0</v>
      </c>
      <c r="BO373">
        <v>0</v>
      </c>
      <c r="BP373">
        <v>0</v>
      </c>
      <c r="BW373" t="str">
        <f>"15:27:07.934"</f>
        <v>15:27:07.934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0</v>
      </c>
      <c r="CP373" t="s">
        <v>119</v>
      </c>
      <c r="CQ373">
        <v>530</v>
      </c>
      <c r="CR373">
        <v>0</v>
      </c>
      <c r="CW373">
        <v>7250920</v>
      </c>
      <c r="CY373">
        <v>0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"01/04/2021 15:27:05.847"</f>
        <v>01/04/2021 15:27:05.847</v>
      </c>
      <c r="C374" t="str">
        <f t="shared" si="70"/>
        <v>FFDDD3C0</v>
      </c>
      <c r="D374" t="s">
        <v>113</v>
      </c>
      <c r="E374">
        <v>5</v>
      </c>
      <c r="H374">
        <v>169</v>
      </c>
      <c r="I374" t="s">
        <v>114</v>
      </c>
      <c r="J374" t="s">
        <v>115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 t="shared" si="88"/>
        <v>15:27:07.000</v>
      </c>
      <c r="T374" t="str">
        <f t="shared" si="88"/>
        <v>15:27:07.000</v>
      </c>
      <c r="U374" t="str">
        <f t="shared" si="69"/>
        <v>A3817C</v>
      </c>
      <c r="V374">
        <v>0</v>
      </c>
      <c r="W374">
        <v>0</v>
      </c>
      <c r="X374">
        <v>1</v>
      </c>
      <c r="Z374">
        <v>1</v>
      </c>
      <c r="AA374">
        <v>8</v>
      </c>
      <c r="AB374">
        <v>3</v>
      </c>
      <c r="AC374">
        <v>0</v>
      </c>
      <c r="AD374">
        <v>9</v>
      </c>
      <c r="AE374">
        <v>0</v>
      </c>
      <c r="AF374">
        <v>3</v>
      </c>
      <c r="AG374">
        <v>2</v>
      </c>
      <c r="AH374">
        <v>0</v>
      </c>
      <c r="AI374" t="s">
        <v>452</v>
      </c>
      <c r="AJ374">
        <v>35.779573999999997</v>
      </c>
      <c r="AK374" t="s">
        <v>453</v>
      </c>
      <c r="AL374">
        <v>-90.755525000000006</v>
      </c>
      <c r="AM374">
        <v>25</v>
      </c>
      <c r="AN374">
        <v>2100</v>
      </c>
      <c r="AO374" t="s">
        <v>118</v>
      </c>
      <c r="AP374">
        <v>-87</v>
      </c>
      <c r="AQ374">
        <v>-58</v>
      </c>
      <c r="AR374">
        <v>-128</v>
      </c>
      <c r="AZ374">
        <v>1200</v>
      </c>
      <c r="BA374">
        <v>1</v>
      </c>
      <c r="BB374" t="str">
        <f t="shared" si="72"/>
        <v xml:space="preserve">N325GC  </v>
      </c>
      <c r="BC374">
        <v>1</v>
      </c>
      <c r="BH374">
        <v>2125</v>
      </c>
      <c r="BI374">
        <v>1</v>
      </c>
      <c r="BJ374">
        <v>1</v>
      </c>
      <c r="BK374">
        <v>0</v>
      </c>
      <c r="BL374">
        <v>0</v>
      </c>
      <c r="BO374">
        <v>0</v>
      </c>
      <c r="BP374">
        <v>0</v>
      </c>
      <c r="BW374" t="str">
        <f>"15:27:07.934"</f>
        <v>15:27:07.934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0</v>
      </c>
      <c r="CP374" t="s">
        <v>119</v>
      </c>
      <c r="CQ374">
        <v>530</v>
      </c>
      <c r="CR374">
        <v>0</v>
      </c>
      <c r="CW374">
        <v>7250920</v>
      </c>
      <c r="CY374">
        <v>0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"01/04/2021 15:27:06.544"</f>
        <v>01/04/2021 15:27:06.544</v>
      </c>
      <c r="C375" t="str">
        <f t="shared" si="70"/>
        <v>FFDDD3C0</v>
      </c>
      <c r="D375" t="s">
        <v>113</v>
      </c>
      <c r="E375">
        <v>5</v>
      </c>
      <c r="H375">
        <v>169</v>
      </c>
      <c r="I375" t="s">
        <v>114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 t="shared" ref="S375:T377" si="89">"15:27:08.000"</f>
        <v>15:27:08.000</v>
      </c>
      <c r="T375" t="str">
        <f t="shared" si="89"/>
        <v>15:27:08.000</v>
      </c>
      <c r="U375" t="str">
        <f t="shared" si="69"/>
        <v>A3817C</v>
      </c>
      <c r="V375">
        <v>0</v>
      </c>
      <c r="W375">
        <v>0</v>
      </c>
      <c r="X375">
        <v>1</v>
      </c>
      <c r="Z375">
        <v>1</v>
      </c>
      <c r="AA375">
        <v>8</v>
      </c>
      <c r="AB375">
        <v>3</v>
      </c>
      <c r="AC375">
        <v>0</v>
      </c>
      <c r="AD375">
        <v>9</v>
      </c>
      <c r="AE375">
        <v>0</v>
      </c>
      <c r="AF375">
        <v>3</v>
      </c>
      <c r="AG375">
        <v>2</v>
      </c>
      <c r="AH375">
        <v>0</v>
      </c>
      <c r="AI375" t="s">
        <v>454</v>
      </c>
      <c r="AJ375">
        <v>35.779294999999998</v>
      </c>
      <c r="AK375" t="s">
        <v>455</v>
      </c>
      <c r="AL375">
        <v>-90.755996999999994</v>
      </c>
      <c r="AM375">
        <v>25</v>
      </c>
      <c r="AN375">
        <v>2100</v>
      </c>
      <c r="AO375" t="s">
        <v>118</v>
      </c>
      <c r="AP375">
        <v>-87</v>
      </c>
      <c r="AQ375">
        <v>-57</v>
      </c>
      <c r="AR375">
        <v>-128</v>
      </c>
      <c r="AZ375">
        <v>1200</v>
      </c>
      <c r="BA375">
        <v>1</v>
      </c>
      <c r="BB375" t="str">
        <f t="shared" si="72"/>
        <v xml:space="preserve">N325GC  </v>
      </c>
      <c r="BC375">
        <v>1</v>
      </c>
      <c r="BH375">
        <v>2125</v>
      </c>
      <c r="BI375">
        <v>1</v>
      </c>
      <c r="BJ375">
        <v>1</v>
      </c>
      <c r="BK375">
        <v>0</v>
      </c>
      <c r="BL375">
        <v>0</v>
      </c>
      <c r="BO375">
        <v>0</v>
      </c>
      <c r="BP375">
        <v>0</v>
      </c>
      <c r="BW375" t="str">
        <f>"15:27:08.625"</f>
        <v>15:27:08.625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0</v>
      </c>
      <c r="CP375" t="s">
        <v>119</v>
      </c>
      <c r="CQ375">
        <v>511</v>
      </c>
      <c r="CR375">
        <v>0</v>
      </c>
      <c r="CW375">
        <v>6970218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"01/04/2021 15:27:06.544"</f>
        <v>01/04/2021 15:27:06.544</v>
      </c>
      <c r="C376" t="str">
        <f t="shared" si="70"/>
        <v>FFDDD3C0</v>
      </c>
      <c r="D376" t="s">
        <v>178</v>
      </c>
      <c r="E376">
        <v>9</v>
      </c>
      <c r="F376">
        <v>1009</v>
      </c>
      <c r="G376" t="s">
        <v>114</v>
      </c>
      <c r="J376" t="s">
        <v>179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 t="shared" si="89"/>
        <v>15:27:08.000</v>
      </c>
      <c r="T376" t="str">
        <f t="shared" si="89"/>
        <v>15:27:08.000</v>
      </c>
      <c r="U376" t="str">
        <f t="shared" si="69"/>
        <v>A3817C</v>
      </c>
      <c r="V376">
        <v>0</v>
      </c>
      <c r="W376">
        <v>0</v>
      </c>
      <c r="X376">
        <v>1</v>
      </c>
      <c r="Z376">
        <v>1</v>
      </c>
      <c r="AA376">
        <v>8</v>
      </c>
      <c r="AB376">
        <v>3</v>
      </c>
      <c r="AC376">
        <v>0</v>
      </c>
      <c r="AD376">
        <v>9</v>
      </c>
      <c r="AE376">
        <v>0</v>
      </c>
      <c r="AF376">
        <v>3</v>
      </c>
      <c r="AG376">
        <v>2</v>
      </c>
      <c r="AH376">
        <v>0</v>
      </c>
      <c r="AI376" t="s">
        <v>454</v>
      </c>
      <c r="AJ376">
        <v>35.779294999999998</v>
      </c>
      <c r="AK376" t="s">
        <v>455</v>
      </c>
      <c r="AL376">
        <v>-90.755996999999994</v>
      </c>
      <c r="AM376">
        <v>25</v>
      </c>
      <c r="AN376">
        <v>2100</v>
      </c>
      <c r="AO376" t="s">
        <v>118</v>
      </c>
      <c r="AP376">
        <v>-87</v>
      </c>
      <c r="AQ376">
        <v>-57</v>
      </c>
      <c r="AR376">
        <v>-128</v>
      </c>
      <c r="AZ376">
        <v>1200</v>
      </c>
      <c r="BA376">
        <v>1</v>
      </c>
      <c r="BB376" t="str">
        <f t="shared" si="72"/>
        <v xml:space="preserve">N325GC  </v>
      </c>
      <c r="BC376">
        <v>1</v>
      </c>
      <c r="BH376">
        <v>2125</v>
      </c>
      <c r="BI376">
        <v>1</v>
      </c>
      <c r="BJ376">
        <v>1</v>
      </c>
      <c r="BK376">
        <v>0</v>
      </c>
      <c r="BL376">
        <v>0</v>
      </c>
      <c r="BO376">
        <v>0</v>
      </c>
      <c r="BP376">
        <v>0</v>
      </c>
      <c r="BW376" t="str">
        <f>"15:27:08.625"</f>
        <v>15:27:08.625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0</v>
      </c>
      <c r="CP376" t="s">
        <v>119</v>
      </c>
      <c r="CQ376">
        <v>511</v>
      </c>
      <c r="CR376">
        <v>0</v>
      </c>
      <c r="CW376">
        <v>6970218</v>
      </c>
      <c r="CY376">
        <v>0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"01/04/2021 15:27:06.544"</f>
        <v>01/04/2021 15:27:06.544</v>
      </c>
      <c r="C377" t="str">
        <f t="shared" si="70"/>
        <v>FFDDD3C0</v>
      </c>
      <c r="D377" t="s">
        <v>306</v>
      </c>
      <c r="E377">
        <v>15</v>
      </c>
      <c r="H377">
        <v>30</v>
      </c>
      <c r="I377" t="s">
        <v>114</v>
      </c>
      <c r="J377" t="s">
        <v>307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 t="shared" si="89"/>
        <v>15:27:08.000</v>
      </c>
      <c r="T377" t="str">
        <f t="shared" si="89"/>
        <v>15:27:08.000</v>
      </c>
      <c r="U377" t="str">
        <f t="shared" si="69"/>
        <v>A3817C</v>
      </c>
      <c r="V377">
        <v>0</v>
      </c>
      <c r="W377">
        <v>0</v>
      </c>
      <c r="X377">
        <v>1</v>
      </c>
      <c r="Z377">
        <v>1</v>
      </c>
      <c r="AA377">
        <v>8</v>
      </c>
      <c r="AB377">
        <v>3</v>
      </c>
      <c r="AC377">
        <v>0</v>
      </c>
      <c r="AD377">
        <v>9</v>
      </c>
      <c r="AE377">
        <v>0</v>
      </c>
      <c r="AF377">
        <v>3</v>
      </c>
      <c r="AG377">
        <v>2</v>
      </c>
      <c r="AH377">
        <v>0</v>
      </c>
      <c r="AI377" t="s">
        <v>454</v>
      </c>
      <c r="AJ377">
        <v>35.779294999999998</v>
      </c>
      <c r="AK377" t="s">
        <v>455</v>
      </c>
      <c r="AL377">
        <v>-90.755996999999994</v>
      </c>
      <c r="AM377">
        <v>25</v>
      </c>
      <c r="AN377">
        <v>2100</v>
      </c>
      <c r="AO377" t="s">
        <v>118</v>
      </c>
      <c r="AP377">
        <v>-87</v>
      </c>
      <c r="AQ377">
        <v>-57</v>
      </c>
      <c r="AR377">
        <v>-128</v>
      </c>
      <c r="AZ377">
        <v>1200</v>
      </c>
      <c r="BA377">
        <v>1</v>
      </c>
      <c r="BB377" t="str">
        <f t="shared" si="72"/>
        <v xml:space="preserve">N325GC  </v>
      </c>
      <c r="BC377">
        <v>1</v>
      </c>
      <c r="BH377">
        <v>2125</v>
      </c>
      <c r="BI377">
        <v>1</v>
      </c>
      <c r="BJ377">
        <v>1</v>
      </c>
      <c r="BK377">
        <v>0</v>
      </c>
      <c r="BL377">
        <v>0</v>
      </c>
      <c r="BO377">
        <v>0</v>
      </c>
      <c r="BP377">
        <v>0</v>
      </c>
      <c r="BW377" t="str">
        <f>"15:27:08.625"</f>
        <v>15:27:08.625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0</v>
      </c>
      <c r="CP377" t="s">
        <v>119</v>
      </c>
      <c r="CQ377">
        <v>530</v>
      </c>
      <c r="CR377">
        <v>0</v>
      </c>
      <c r="CW377">
        <v>7251053</v>
      </c>
      <c r="CY377">
        <v>0</v>
      </c>
      <c r="CZ377">
        <v>0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"01/04/2021 15:27:07.556"</f>
        <v>01/04/2021 15:27:07.556</v>
      </c>
      <c r="C378" t="str">
        <f t="shared" si="70"/>
        <v>FFDDD3C0</v>
      </c>
      <c r="D378" t="s">
        <v>113</v>
      </c>
      <c r="E378">
        <v>5</v>
      </c>
      <c r="H378">
        <v>169</v>
      </c>
      <c r="I378" t="s">
        <v>114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 t="shared" ref="S378:T380" si="90">"15:27:09.000"</f>
        <v>15:27:09.000</v>
      </c>
      <c r="T378" t="str">
        <f t="shared" si="90"/>
        <v>15:27:09.000</v>
      </c>
      <c r="U378" t="str">
        <f t="shared" si="69"/>
        <v>A3817C</v>
      </c>
      <c r="V378">
        <v>0</v>
      </c>
      <c r="W378">
        <v>0</v>
      </c>
      <c r="X378">
        <v>1</v>
      </c>
      <c r="Z378">
        <v>1</v>
      </c>
      <c r="AA378">
        <v>8</v>
      </c>
      <c r="AB378">
        <v>3</v>
      </c>
      <c r="AC378">
        <v>0</v>
      </c>
      <c r="AD378">
        <v>9</v>
      </c>
      <c r="AE378">
        <v>0</v>
      </c>
      <c r="AF378">
        <v>3</v>
      </c>
      <c r="AG378">
        <v>2</v>
      </c>
      <c r="AH378">
        <v>0</v>
      </c>
      <c r="AI378" t="s">
        <v>456</v>
      </c>
      <c r="AJ378">
        <v>35.779015999999999</v>
      </c>
      <c r="AK378" t="s">
        <v>457</v>
      </c>
      <c r="AL378">
        <v>-90.756512000000001</v>
      </c>
      <c r="AM378">
        <v>25</v>
      </c>
      <c r="AN378">
        <v>2100</v>
      </c>
      <c r="AO378" t="s">
        <v>118</v>
      </c>
      <c r="AP378">
        <v>-86</v>
      </c>
      <c r="AQ378">
        <v>-60</v>
      </c>
      <c r="AR378">
        <v>-128</v>
      </c>
      <c r="AZ378">
        <v>1200</v>
      </c>
      <c r="BA378">
        <v>1</v>
      </c>
      <c r="BB378" t="str">
        <f t="shared" si="72"/>
        <v xml:space="preserve">N325GC  </v>
      </c>
      <c r="BC378">
        <v>1</v>
      </c>
      <c r="BH378">
        <v>2125</v>
      </c>
      <c r="BI378">
        <v>1</v>
      </c>
      <c r="BJ378">
        <v>1</v>
      </c>
      <c r="BK378">
        <v>0</v>
      </c>
      <c r="BL378">
        <v>0</v>
      </c>
      <c r="BO378">
        <v>0</v>
      </c>
      <c r="BP378">
        <v>0</v>
      </c>
      <c r="BW378" t="str">
        <f>"15:27:09.627"</f>
        <v>15:27:09.627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0</v>
      </c>
      <c r="CP378" t="s">
        <v>119</v>
      </c>
      <c r="CQ378">
        <v>530</v>
      </c>
      <c r="CR378">
        <v>0</v>
      </c>
      <c r="CW378">
        <v>7251251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"01/04/2021 15:27:07.556"</f>
        <v>01/04/2021 15:27:07.556</v>
      </c>
      <c r="C379" t="str">
        <f t="shared" si="70"/>
        <v>FFDDD3C0</v>
      </c>
      <c r="D379" t="s">
        <v>178</v>
      </c>
      <c r="E379">
        <v>9</v>
      </c>
      <c r="F379">
        <v>1009</v>
      </c>
      <c r="G379" t="s">
        <v>114</v>
      </c>
      <c r="J379" t="s">
        <v>179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 t="shared" si="90"/>
        <v>15:27:09.000</v>
      </c>
      <c r="T379" t="str">
        <f t="shared" si="90"/>
        <v>15:27:09.000</v>
      </c>
      <c r="U379" t="str">
        <f t="shared" si="69"/>
        <v>A3817C</v>
      </c>
      <c r="V379">
        <v>0</v>
      </c>
      <c r="W379">
        <v>0</v>
      </c>
      <c r="X379">
        <v>1</v>
      </c>
      <c r="Z379">
        <v>1</v>
      </c>
      <c r="AA379">
        <v>8</v>
      </c>
      <c r="AB379">
        <v>3</v>
      </c>
      <c r="AC379">
        <v>0</v>
      </c>
      <c r="AD379">
        <v>9</v>
      </c>
      <c r="AE379">
        <v>0</v>
      </c>
      <c r="AF379">
        <v>3</v>
      </c>
      <c r="AG379">
        <v>2</v>
      </c>
      <c r="AH379">
        <v>0</v>
      </c>
      <c r="AI379" t="s">
        <v>456</v>
      </c>
      <c r="AJ379">
        <v>35.779015999999999</v>
      </c>
      <c r="AK379" t="s">
        <v>457</v>
      </c>
      <c r="AL379">
        <v>-90.756512000000001</v>
      </c>
      <c r="AM379">
        <v>25</v>
      </c>
      <c r="AN379">
        <v>2100</v>
      </c>
      <c r="AO379" t="s">
        <v>118</v>
      </c>
      <c r="AP379">
        <v>-86</v>
      </c>
      <c r="AQ379">
        <v>-60</v>
      </c>
      <c r="AR379">
        <v>-128</v>
      </c>
      <c r="AZ379">
        <v>1200</v>
      </c>
      <c r="BA379">
        <v>1</v>
      </c>
      <c r="BB379" t="str">
        <f t="shared" si="72"/>
        <v xml:space="preserve">N325GC  </v>
      </c>
      <c r="BC379">
        <v>1</v>
      </c>
      <c r="BH379">
        <v>2125</v>
      </c>
      <c r="BI379">
        <v>1</v>
      </c>
      <c r="BJ379">
        <v>1</v>
      </c>
      <c r="BK379">
        <v>0</v>
      </c>
      <c r="BL379">
        <v>0</v>
      </c>
      <c r="BO379">
        <v>0</v>
      </c>
      <c r="BP379">
        <v>0</v>
      </c>
      <c r="BW379" t="str">
        <f>"15:27:09.627"</f>
        <v>15:27:09.627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0</v>
      </c>
      <c r="CP379" t="s">
        <v>119</v>
      </c>
      <c r="CQ379">
        <v>530</v>
      </c>
      <c r="CR379">
        <v>0</v>
      </c>
      <c r="CW379">
        <v>7251251</v>
      </c>
      <c r="CY379">
        <v>0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"01/04/2021 15:27:07.556"</f>
        <v>01/04/2021 15:27:07.556</v>
      </c>
      <c r="C380" t="str">
        <f t="shared" si="70"/>
        <v>FFDDD3C0</v>
      </c>
      <c r="D380" t="s">
        <v>306</v>
      </c>
      <c r="E380">
        <v>15</v>
      </c>
      <c r="H380">
        <v>30</v>
      </c>
      <c r="I380" t="s">
        <v>114</v>
      </c>
      <c r="J380" t="s">
        <v>307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 t="shared" si="90"/>
        <v>15:27:09.000</v>
      </c>
      <c r="T380" t="str">
        <f t="shared" si="90"/>
        <v>15:27:09.000</v>
      </c>
      <c r="U380" t="str">
        <f t="shared" si="69"/>
        <v>A3817C</v>
      </c>
      <c r="V380">
        <v>0</v>
      </c>
      <c r="W380">
        <v>0</v>
      </c>
      <c r="X380">
        <v>1</v>
      </c>
      <c r="Z380">
        <v>1</v>
      </c>
      <c r="AA380">
        <v>8</v>
      </c>
      <c r="AB380">
        <v>3</v>
      </c>
      <c r="AC380">
        <v>0</v>
      </c>
      <c r="AD380">
        <v>9</v>
      </c>
      <c r="AE380">
        <v>0</v>
      </c>
      <c r="AF380">
        <v>3</v>
      </c>
      <c r="AG380">
        <v>2</v>
      </c>
      <c r="AH380">
        <v>0</v>
      </c>
      <c r="AI380" t="s">
        <v>456</v>
      </c>
      <c r="AJ380">
        <v>35.779015999999999</v>
      </c>
      <c r="AK380" t="s">
        <v>457</v>
      </c>
      <c r="AL380">
        <v>-90.756512000000001</v>
      </c>
      <c r="AM380">
        <v>25</v>
      </c>
      <c r="AN380">
        <v>2100</v>
      </c>
      <c r="AO380" t="s">
        <v>118</v>
      </c>
      <c r="AP380">
        <v>-86</v>
      </c>
      <c r="AQ380">
        <v>-60</v>
      </c>
      <c r="AR380">
        <v>-128</v>
      </c>
      <c r="AZ380">
        <v>1200</v>
      </c>
      <c r="BA380">
        <v>1</v>
      </c>
      <c r="BB380" t="str">
        <f t="shared" si="72"/>
        <v xml:space="preserve">N325GC  </v>
      </c>
      <c r="BC380">
        <v>1</v>
      </c>
      <c r="BH380">
        <v>2125</v>
      </c>
      <c r="BI380">
        <v>1</v>
      </c>
      <c r="BJ380">
        <v>1</v>
      </c>
      <c r="BK380">
        <v>0</v>
      </c>
      <c r="BL380">
        <v>0</v>
      </c>
      <c r="BO380">
        <v>0</v>
      </c>
      <c r="BP380">
        <v>0</v>
      </c>
      <c r="BW380" t="str">
        <f>"15:27:09.627"</f>
        <v>15:27:09.627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0</v>
      </c>
      <c r="CP380" t="s">
        <v>119</v>
      </c>
      <c r="CQ380">
        <v>530</v>
      </c>
      <c r="CR380">
        <v>0</v>
      </c>
      <c r="CW380">
        <v>7251251</v>
      </c>
      <c r="CY380">
        <v>0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"01/04/2021 15:27:08.258"</f>
        <v>01/04/2021 15:27:08.258</v>
      </c>
      <c r="C381" t="str">
        <f t="shared" si="70"/>
        <v>FFDDD3C0</v>
      </c>
      <c r="D381" t="s">
        <v>113</v>
      </c>
      <c r="E381">
        <v>5</v>
      </c>
      <c r="H381">
        <v>169</v>
      </c>
      <c r="I381" t="s">
        <v>114</v>
      </c>
      <c r="J381" t="s">
        <v>115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 t="shared" ref="S381:T383" si="91">"15:27:10.000"</f>
        <v>15:27:10.000</v>
      </c>
      <c r="T381" t="str">
        <f t="shared" si="91"/>
        <v>15:27:10.000</v>
      </c>
      <c r="U381" t="str">
        <f t="shared" si="69"/>
        <v>A3817C</v>
      </c>
      <c r="V381">
        <v>0</v>
      </c>
      <c r="W381">
        <v>0</v>
      </c>
      <c r="X381">
        <v>1</v>
      </c>
      <c r="Z381">
        <v>1</v>
      </c>
      <c r="AA381">
        <v>8</v>
      </c>
      <c r="AB381">
        <v>3</v>
      </c>
      <c r="AC381">
        <v>0</v>
      </c>
      <c r="AD381">
        <v>9</v>
      </c>
      <c r="AE381">
        <v>0</v>
      </c>
      <c r="AF381">
        <v>3</v>
      </c>
      <c r="AG381">
        <v>2</v>
      </c>
      <c r="AH381">
        <v>0</v>
      </c>
      <c r="AI381" t="s">
        <v>458</v>
      </c>
      <c r="AJ381">
        <v>35.778737</v>
      </c>
      <c r="AK381" t="s">
        <v>459</v>
      </c>
      <c r="AL381">
        <v>-90.757005000000007</v>
      </c>
      <c r="AM381">
        <v>25</v>
      </c>
      <c r="AN381">
        <v>2100</v>
      </c>
      <c r="AO381" t="s">
        <v>118</v>
      </c>
      <c r="AP381">
        <v>-87</v>
      </c>
      <c r="AQ381">
        <v>-61</v>
      </c>
      <c r="AR381">
        <v>-128</v>
      </c>
      <c r="AZ381">
        <v>1200</v>
      </c>
      <c r="BA381">
        <v>1</v>
      </c>
      <c r="BB381" t="str">
        <f t="shared" si="72"/>
        <v xml:space="preserve">N325GC  </v>
      </c>
      <c r="BC381">
        <v>1</v>
      </c>
      <c r="BH381">
        <v>2125</v>
      </c>
      <c r="BI381">
        <v>1</v>
      </c>
      <c r="BJ381">
        <v>1</v>
      </c>
      <c r="BK381">
        <v>0</v>
      </c>
      <c r="BL381">
        <v>0</v>
      </c>
      <c r="BO381">
        <v>0</v>
      </c>
      <c r="BP381">
        <v>0</v>
      </c>
      <c r="BW381" t="str">
        <f>"15:27:10.311"</f>
        <v>15:27:10.311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0</v>
      </c>
      <c r="CP381" t="s">
        <v>119</v>
      </c>
      <c r="CQ381">
        <v>530</v>
      </c>
      <c r="CR381">
        <v>0</v>
      </c>
      <c r="CW381">
        <v>7251390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"01/04/2021 15:27:08.258"</f>
        <v>01/04/2021 15:27:08.258</v>
      </c>
      <c r="C382" t="str">
        <f t="shared" si="70"/>
        <v>FFDDD3C0</v>
      </c>
      <c r="D382" t="s">
        <v>178</v>
      </c>
      <c r="E382">
        <v>9</v>
      </c>
      <c r="F382">
        <v>1009</v>
      </c>
      <c r="G382" t="s">
        <v>114</v>
      </c>
      <c r="J382" t="s">
        <v>179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 t="shared" si="91"/>
        <v>15:27:10.000</v>
      </c>
      <c r="T382" t="str">
        <f t="shared" si="91"/>
        <v>15:27:10.000</v>
      </c>
      <c r="U382" t="str">
        <f t="shared" si="69"/>
        <v>A3817C</v>
      </c>
      <c r="V382">
        <v>0</v>
      </c>
      <c r="W382">
        <v>0</v>
      </c>
      <c r="X382">
        <v>1</v>
      </c>
      <c r="Z382">
        <v>1</v>
      </c>
      <c r="AA382">
        <v>8</v>
      </c>
      <c r="AB382">
        <v>3</v>
      </c>
      <c r="AC382">
        <v>0</v>
      </c>
      <c r="AD382">
        <v>9</v>
      </c>
      <c r="AE382">
        <v>0</v>
      </c>
      <c r="AF382">
        <v>3</v>
      </c>
      <c r="AG382">
        <v>2</v>
      </c>
      <c r="AH382">
        <v>0</v>
      </c>
      <c r="AI382" t="s">
        <v>458</v>
      </c>
      <c r="AJ382">
        <v>35.778737</v>
      </c>
      <c r="AK382" t="s">
        <v>459</v>
      </c>
      <c r="AL382">
        <v>-90.757005000000007</v>
      </c>
      <c r="AM382">
        <v>25</v>
      </c>
      <c r="AN382">
        <v>2100</v>
      </c>
      <c r="AO382" t="s">
        <v>118</v>
      </c>
      <c r="AP382">
        <v>-87</v>
      </c>
      <c r="AQ382">
        <v>-61</v>
      </c>
      <c r="AR382">
        <v>-128</v>
      </c>
      <c r="AZ382">
        <v>1200</v>
      </c>
      <c r="BA382">
        <v>1</v>
      </c>
      <c r="BB382" t="str">
        <f t="shared" si="72"/>
        <v xml:space="preserve">N325GC  </v>
      </c>
      <c r="BC382">
        <v>1</v>
      </c>
      <c r="BH382">
        <v>2125</v>
      </c>
      <c r="BI382">
        <v>1</v>
      </c>
      <c r="BJ382">
        <v>1</v>
      </c>
      <c r="BK382">
        <v>0</v>
      </c>
      <c r="BL382">
        <v>0</v>
      </c>
      <c r="BO382">
        <v>0</v>
      </c>
      <c r="BP382">
        <v>0</v>
      </c>
      <c r="BW382" t="str">
        <f>"15:27:10.311"</f>
        <v>15:27:10.311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0</v>
      </c>
      <c r="CP382" t="s">
        <v>119</v>
      </c>
      <c r="CQ382">
        <v>530</v>
      </c>
      <c r="CR382">
        <v>0</v>
      </c>
      <c r="CW382">
        <v>7251390</v>
      </c>
      <c r="CY382">
        <v>0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"01/04/2021 15:27:08.258"</f>
        <v>01/04/2021 15:27:08.258</v>
      </c>
      <c r="C383" t="str">
        <f t="shared" si="70"/>
        <v>FFDDD3C0</v>
      </c>
      <c r="D383" t="s">
        <v>306</v>
      </c>
      <c r="E383">
        <v>15</v>
      </c>
      <c r="H383">
        <v>30</v>
      </c>
      <c r="I383" t="s">
        <v>114</v>
      </c>
      <c r="J383" t="s">
        <v>307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 t="shared" si="91"/>
        <v>15:27:10.000</v>
      </c>
      <c r="T383" t="str">
        <f t="shared" si="91"/>
        <v>15:27:10.000</v>
      </c>
      <c r="U383" t="str">
        <f t="shared" si="69"/>
        <v>A3817C</v>
      </c>
      <c r="V383">
        <v>0</v>
      </c>
      <c r="W383">
        <v>0</v>
      </c>
      <c r="X383">
        <v>1</v>
      </c>
      <c r="Z383">
        <v>1</v>
      </c>
      <c r="AA383">
        <v>8</v>
      </c>
      <c r="AB383">
        <v>3</v>
      </c>
      <c r="AC383">
        <v>0</v>
      </c>
      <c r="AD383">
        <v>9</v>
      </c>
      <c r="AE383">
        <v>0</v>
      </c>
      <c r="AF383">
        <v>3</v>
      </c>
      <c r="AG383">
        <v>2</v>
      </c>
      <c r="AH383">
        <v>0</v>
      </c>
      <c r="AI383" t="s">
        <v>458</v>
      </c>
      <c r="AJ383">
        <v>35.778737</v>
      </c>
      <c r="AK383" t="s">
        <v>459</v>
      </c>
      <c r="AL383">
        <v>-90.757005000000007</v>
      </c>
      <c r="AM383">
        <v>25</v>
      </c>
      <c r="AN383">
        <v>2100</v>
      </c>
      <c r="AO383" t="s">
        <v>118</v>
      </c>
      <c r="AP383">
        <v>-87</v>
      </c>
      <c r="AQ383">
        <v>-61</v>
      </c>
      <c r="AR383">
        <v>-128</v>
      </c>
      <c r="AZ383">
        <v>1200</v>
      </c>
      <c r="BA383">
        <v>1</v>
      </c>
      <c r="BB383" t="str">
        <f t="shared" si="72"/>
        <v xml:space="preserve">N325GC  </v>
      </c>
      <c r="BC383">
        <v>1</v>
      </c>
      <c r="BH383">
        <v>2125</v>
      </c>
      <c r="BI383">
        <v>1</v>
      </c>
      <c r="BJ383">
        <v>1</v>
      </c>
      <c r="BK383">
        <v>0</v>
      </c>
      <c r="BL383">
        <v>0</v>
      </c>
      <c r="BO383">
        <v>0</v>
      </c>
      <c r="BP383">
        <v>0</v>
      </c>
      <c r="BW383" t="str">
        <f>"15:27:10.311"</f>
        <v>15:27:10.311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0</v>
      </c>
      <c r="CP383" t="s">
        <v>119</v>
      </c>
      <c r="CQ383">
        <v>530</v>
      </c>
      <c r="CR383">
        <v>0</v>
      </c>
      <c r="CW383">
        <v>7251390</v>
      </c>
      <c r="CY383">
        <v>0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"01/04/2021 15:27:09.626"</f>
        <v>01/04/2021 15:27:09.626</v>
      </c>
      <c r="C384" t="str">
        <f t="shared" si="70"/>
        <v>FFDDD3C0</v>
      </c>
      <c r="D384" t="s">
        <v>113</v>
      </c>
      <c r="E384">
        <v>5</v>
      </c>
      <c r="H384">
        <v>169</v>
      </c>
      <c r="I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 t="shared" ref="S384:T386" si="92">"15:27:11.000"</f>
        <v>15:27:11.000</v>
      </c>
      <c r="T384" t="str">
        <f t="shared" si="92"/>
        <v>15:27:11.000</v>
      </c>
      <c r="U384" t="str">
        <f t="shared" si="69"/>
        <v>A3817C</v>
      </c>
      <c r="V384">
        <v>0</v>
      </c>
      <c r="W384">
        <v>0</v>
      </c>
      <c r="X384">
        <v>1</v>
      </c>
      <c r="Z384">
        <v>1</v>
      </c>
      <c r="AA384">
        <v>8</v>
      </c>
      <c r="AB384">
        <v>3</v>
      </c>
      <c r="AC384">
        <v>0</v>
      </c>
      <c r="AD384">
        <v>9</v>
      </c>
      <c r="AE384">
        <v>0</v>
      </c>
      <c r="AF384">
        <v>3</v>
      </c>
      <c r="AG384">
        <v>2</v>
      </c>
      <c r="AH384">
        <v>0</v>
      </c>
      <c r="AI384" t="s">
        <v>460</v>
      </c>
      <c r="AJ384">
        <v>35.778436999999997</v>
      </c>
      <c r="AK384" t="s">
        <v>461</v>
      </c>
      <c r="AL384">
        <v>-90.757498999999996</v>
      </c>
      <c r="AM384">
        <v>25</v>
      </c>
      <c r="AN384">
        <v>2100</v>
      </c>
      <c r="AO384" t="s">
        <v>118</v>
      </c>
      <c r="AP384">
        <v>-87</v>
      </c>
      <c r="AQ384">
        <v>-62</v>
      </c>
      <c r="AR384">
        <v>-128</v>
      </c>
      <c r="AZ384">
        <v>1200</v>
      </c>
      <c r="BA384">
        <v>1</v>
      </c>
      <c r="BB384" t="str">
        <f t="shared" si="72"/>
        <v xml:space="preserve">N325GC  </v>
      </c>
      <c r="BC384">
        <v>1</v>
      </c>
      <c r="BH384">
        <v>2125</v>
      </c>
      <c r="BI384">
        <v>1</v>
      </c>
      <c r="BJ384">
        <v>1</v>
      </c>
      <c r="BK384">
        <v>0</v>
      </c>
      <c r="BL384">
        <v>0</v>
      </c>
      <c r="BO384">
        <v>0</v>
      </c>
      <c r="BP384">
        <v>0</v>
      </c>
      <c r="BW384" t="str">
        <f>"15:27:11.702"</f>
        <v>15:27:11.702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0</v>
      </c>
      <c r="CP384" t="s">
        <v>119</v>
      </c>
      <c r="CQ384">
        <v>511</v>
      </c>
      <c r="CR384">
        <v>0</v>
      </c>
      <c r="CW384">
        <v>6970767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"01/04/2021 15:27:09.626"</f>
        <v>01/04/2021 15:27:09.626</v>
      </c>
      <c r="C385" t="str">
        <f t="shared" si="70"/>
        <v>FFDDD3C0</v>
      </c>
      <c r="D385" t="s">
        <v>178</v>
      </c>
      <c r="E385">
        <v>9</v>
      </c>
      <c r="F385">
        <v>1009</v>
      </c>
      <c r="G385" t="s">
        <v>114</v>
      </c>
      <c r="J385" t="s">
        <v>179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 t="shared" si="92"/>
        <v>15:27:11.000</v>
      </c>
      <c r="T385" t="str">
        <f t="shared" si="92"/>
        <v>15:27:11.000</v>
      </c>
      <c r="U385" t="str">
        <f t="shared" si="69"/>
        <v>A3817C</v>
      </c>
      <c r="V385">
        <v>0</v>
      </c>
      <c r="W385">
        <v>0</v>
      </c>
      <c r="X385">
        <v>1</v>
      </c>
      <c r="Z385">
        <v>1</v>
      </c>
      <c r="AA385">
        <v>8</v>
      </c>
      <c r="AB385">
        <v>3</v>
      </c>
      <c r="AC385">
        <v>0</v>
      </c>
      <c r="AD385">
        <v>9</v>
      </c>
      <c r="AE385">
        <v>0</v>
      </c>
      <c r="AF385">
        <v>3</v>
      </c>
      <c r="AG385">
        <v>2</v>
      </c>
      <c r="AH385">
        <v>0</v>
      </c>
      <c r="AI385" t="s">
        <v>460</v>
      </c>
      <c r="AJ385">
        <v>35.778436999999997</v>
      </c>
      <c r="AK385" t="s">
        <v>461</v>
      </c>
      <c r="AL385">
        <v>-90.757498999999996</v>
      </c>
      <c r="AM385">
        <v>25</v>
      </c>
      <c r="AN385">
        <v>2100</v>
      </c>
      <c r="AO385" t="s">
        <v>118</v>
      </c>
      <c r="AP385">
        <v>-87</v>
      </c>
      <c r="AQ385">
        <v>-62</v>
      </c>
      <c r="AR385">
        <v>-128</v>
      </c>
      <c r="AZ385">
        <v>1200</v>
      </c>
      <c r="BA385">
        <v>1</v>
      </c>
      <c r="BB385" t="str">
        <f t="shared" si="72"/>
        <v xml:space="preserve">N325GC  </v>
      </c>
      <c r="BC385">
        <v>1</v>
      </c>
      <c r="BH385">
        <v>2125</v>
      </c>
      <c r="BI385">
        <v>1</v>
      </c>
      <c r="BJ385">
        <v>1</v>
      </c>
      <c r="BK385">
        <v>0</v>
      </c>
      <c r="BL385">
        <v>0</v>
      </c>
      <c r="BO385">
        <v>0</v>
      </c>
      <c r="BP385">
        <v>0</v>
      </c>
      <c r="BW385" t="str">
        <f>"15:27:11.702"</f>
        <v>15:27:11.702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0</v>
      </c>
      <c r="CP385" t="s">
        <v>119</v>
      </c>
      <c r="CQ385">
        <v>511</v>
      </c>
      <c r="CR385">
        <v>0</v>
      </c>
      <c r="CW385">
        <v>6970767</v>
      </c>
      <c r="CY385">
        <v>0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"01/04/2021 15:27:09.626"</f>
        <v>01/04/2021 15:27:09.626</v>
      </c>
      <c r="C386" t="str">
        <f t="shared" si="70"/>
        <v>FFDDD3C0</v>
      </c>
      <c r="D386" t="s">
        <v>306</v>
      </c>
      <c r="E386">
        <v>15</v>
      </c>
      <c r="H386">
        <v>30</v>
      </c>
      <c r="I386" t="s">
        <v>114</v>
      </c>
      <c r="J386" t="s">
        <v>307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 t="shared" si="92"/>
        <v>15:27:11.000</v>
      </c>
      <c r="T386" t="str">
        <f t="shared" si="92"/>
        <v>15:27:11.000</v>
      </c>
      <c r="U386" t="str">
        <f t="shared" ref="U386:U449" si="93">"A3817C"</f>
        <v>A3817C</v>
      </c>
      <c r="V386">
        <v>0</v>
      </c>
      <c r="W386">
        <v>0</v>
      </c>
      <c r="X386">
        <v>1</v>
      </c>
      <c r="Z386">
        <v>1</v>
      </c>
      <c r="AA386">
        <v>8</v>
      </c>
      <c r="AB386">
        <v>3</v>
      </c>
      <c r="AC386">
        <v>0</v>
      </c>
      <c r="AD386">
        <v>9</v>
      </c>
      <c r="AE386">
        <v>0</v>
      </c>
      <c r="AF386">
        <v>3</v>
      </c>
      <c r="AG386">
        <v>2</v>
      </c>
      <c r="AH386">
        <v>0</v>
      </c>
      <c r="AI386" t="s">
        <v>460</v>
      </c>
      <c r="AJ386">
        <v>35.778436999999997</v>
      </c>
      <c r="AK386" t="s">
        <v>461</v>
      </c>
      <c r="AL386">
        <v>-90.757498999999996</v>
      </c>
      <c r="AM386">
        <v>25</v>
      </c>
      <c r="AN386">
        <v>2100</v>
      </c>
      <c r="AO386" t="s">
        <v>118</v>
      </c>
      <c r="AP386">
        <v>-87</v>
      </c>
      <c r="AQ386">
        <v>-62</v>
      </c>
      <c r="AR386">
        <v>-128</v>
      </c>
      <c r="AZ386">
        <v>1200</v>
      </c>
      <c r="BA386">
        <v>1</v>
      </c>
      <c r="BB386" t="str">
        <f t="shared" si="72"/>
        <v xml:space="preserve">N325GC  </v>
      </c>
      <c r="BC386">
        <v>1</v>
      </c>
      <c r="BH386">
        <v>2125</v>
      </c>
      <c r="BI386">
        <v>1</v>
      </c>
      <c r="BJ386">
        <v>1</v>
      </c>
      <c r="BK386">
        <v>0</v>
      </c>
      <c r="BL386">
        <v>0</v>
      </c>
      <c r="BO386">
        <v>0</v>
      </c>
      <c r="BP386">
        <v>0</v>
      </c>
      <c r="BW386" t="str">
        <f>"15:27:11.702"</f>
        <v>15:27:11.702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0</v>
      </c>
      <c r="CP386" t="s">
        <v>119</v>
      </c>
      <c r="CQ386">
        <v>530</v>
      </c>
      <c r="CR386">
        <v>0</v>
      </c>
      <c r="CW386">
        <v>7251668</v>
      </c>
      <c r="CY386">
        <v>0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"01/04/2021 15:27:10.285"</f>
        <v>01/04/2021 15:27:10.285</v>
      </c>
      <c r="C387" t="str">
        <f t="shared" si="70"/>
        <v>FFDDD3C0</v>
      </c>
      <c r="D387" t="s">
        <v>113</v>
      </c>
      <c r="E387">
        <v>5</v>
      </c>
      <c r="H387">
        <v>169</v>
      </c>
      <c r="I387" t="s">
        <v>114</v>
      </c>
      <c r="J387" t="s">
        <v>115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 t="shared" ref="S387:T389" si="94">"15:27:12.000"</f>
        <v>15:27:12.000</v>
      </c>
      <c r="T387" t="str">
        <f t="shared" si="94"/>
        <v>15:27:12.000</v>
      </c>
      <c r="U387" t="str">
        <f t="shared" si="93"/>
        <v>A3817C</v>
      </c>
      <c r="V387">
        <v>0</v>
      </c>
      <c r="W387">
        <v>0</v>
      </c>
      <c r="X387">
        <v>1</v>
      </c>
      <c r="Z387">
        <v>1</v>
      </c>
      <c r="AA387">
        <v>8</v>
      </c>
      <c r="AB387">
        <v>3</v>
      </c>
      <c r="AC387">
        <v>0</v>
      </c>
      <c r="AD387">
        <v>9</v>
      </c>
      <c r="AE387">
        <v>0</v>
      </c>
      <c r="AF387">
        <v>3</v>
      </c>
      <c r="AG387">
        <v>2</v>
      </c>
      <c r="AH387">
        <v>0</v>
      </c>
      <c r="AI387" t="s">
        <v>462</v>
      </c>
      <c r="AJ387">
        <v>35.778157999999998</v>
      </c>
      <c r="AK387" t="s">
        <v>463</v>
      </c>
      <c r="AL387">
        <v>-90.757992000000002</v>
      </c>
      <c r="AM387">
        <v>25</v>
      </c>
      <c r="AN387">
        <v>2100</v>
      </c>
      <c r="AO387" t="s">
        <v>118</v>
      </c>
      <c r="AP387">
        <v>-87</v>
      </c>
      <c r="AQ387">
        <v>-62</v>
      </c>
      <c r="AR387">
        <v>-128</v>
      </c>
      <c r="AZ387">
        <v>1200</v>
      </c>
      <c r="BA387">
        <v>1</v>
      </c>
      <c r="BB387" t="str">
        <f t="shared" si="72"/>
        <v xml:space="preserve">N325GC  </v>
      </c>
      <c r="BC387">
        <v>1</v>
      </c>
      <c r="BH387">
        <v>2100</v>
      </c>
      <c r="BI387">
        <v>1</v>
      </c>
      <c r="BJ387">
        <v>1</v>
      </c>
      <c r="BK387">
        <v>0</v>
      </c>
      <c r="BL387">
        <v>0</v>
      </c>
      <c r="BO387">
        <v>0</v>
      </c>
      <c r="BP387">
        <v>0</v>
      </c>
      <c r="BW387" t="str">
        <f>"15:27:12.380"</f>
        <v>15:27:12.380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0</v>
      </c>
      <c r="CP387" t="s">
        <v>119</v>
      </c>
      <c r="CQ387">
        <v>530</v>
      </c>
      <c r="CR387">
        <v>0</v>
      </c>
      <c r="CW387">
        <v>7251794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"01/04/2021 15:27:10.285"</f>
        <v>01/04/2021 15:27:10.285</v>
      </c>
      <c r="C388" t="str">
        <f t="shared" ref="C388:C451" si="95">"FFDDD3C0"</f>
        <v>FFDDD3C0</v>
      </c>
      <c r="D388" t="s">
        <v>178</v>
      </c>
      <c r="E388">
        <v>9</v>
      </c>
      <c r="F388">
        <v>1009</v>
      </c>
      <c r="G388" t="s">
        <v>114</v>
      </c>
      <c r="J388" t="s">
        <v>179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 t="shared" si="94"/>
        <v>15:27:12.000</v>
      </c>
      <c r="T388" t="str">
        <f t="shared" si="94"/>
        <v>15:27:12.000</v>
      </c>
      <c r="U388" t="str">
        <f t="shared" si="93"/>
        <v>A3817C</v>
      </c>
      <c r="V388">
        <v>0</v>
      </c>
      <c r="W388">
        <v>0</v>
      </c>
      <c r="X388">
        <v>1</v>
      </c>
      <c r="Z388">
        <v>1</v>
      </c>
      <c r="AA388">
        <v>8</v>
      </c>
      <c r="AB388">
        <v>3</v>
      </c>
      <c r="AC388">
        <v>0</v>
      </c>
      <c r="AD388">
        <v>9</v>
      </c>
      <c r="AE388">
        <v>0</v>
      </c>
      <c r="AF388">
        <v>3</v>
      </c>
      <c r="AG388">
        <v>2</v>
      </c>
      <c r="AH388">
        <v>0</v>
      </c>
      <c r="AI388" t="s">
        <v>462</v>
      </c>
      <c r="AJ388">
        <v>35.778157999999998</v>
      </c>
      <c r="AK388" t="s">
        <v>463</v>
      </c>
      <c r="AL388">
        <v>-90.757992000000002</v>
      </c>
      <c r="AM388">
        <v>25</v>
      </c>
      <c r="AN388">
        <v>2100</v>
      </c>
      <c r="AO388" t="s">
        <v>118</v>
      </c>
      <c r="AP388">
        <v>-87</v>
      </c>
      <c r="AQ388">
        <v>-62</v>
      </c>
      <c r="AR388">
        <v>-128</v>
      </c>
      <c r="AZ388">
        <v>1200</v>
      </c>
      <c r="BA388">
        <v>1</v>
      </c>
      <c r="BB388" t="str">
        <f t="shared" ref="BB388:BB451" si="96">"N325GC  "</f>
        <v xml:space="preserve">N325GC  </v>
      </c>
      <c r="BC388">
        <v>1</v>
      </c>
      <c r="BH388">
        <v>2100</v>
      </c>
      <c r="BI388">
        <v>1</v>
      </c>
      <c r="BJ388">
        <v>1</v>
      </c>
      <c r="BK388">
        <v>0</v>
      </c>
      <c r="BL388">
        <v>0</v>
      </c>
      <c r="BO388">
        <v>0</v>
      </c>
      <c r="BP388">
        <v>0</v>
      </c>
      <c r="BW388" t="str">
        <f>"15:27:12.380"</f>
        <v>15:27:12.380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0</v>
      </c>
      <c r="CP388" t="s">
        <v>119</v>
      </c>
      <c r="CQ388">
        <v>530</v>
      </c>
      <c r="CR388">
        <v>0</v>
      </c>
      <c r="CW388">
        <v>7251794</v>
      </c>
      <c r="CY388">
        <v>0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"01/04/2021 15:27:10.285"</f>
        <v>01/04/2021 15:27:10.285</v>
      </c>
      <c r="C389" t="str">
        <f t="shared" si="95"/>
        <v>FFDDD3C0</v>
      </c>
      <c r="D389" t="s">
        <v>306</v>
      </c>
      <c r="E389">
        <v>15</v>
      </c>
      <c r="H389">
        <v>30</v>
      </c>
      <c r="I389" t="s">
        <v>114</v>
      </c>
      <c r="J389" t="s">
        <v>307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 t="shared" si="94"/>
        <v>15:27:12.000</v>
      </c>
      <c r="T389" t="str">
        <f t="shared" si="94"/>
        <v>15:27:12.000</v>
      </c>
      <c r="U389" t="str">
        <f t="shared" si="93"/>
        <v>A3817C</v>
      </c>
      <c r="V389">
        <v>0</v>
      </c>
      <c r="W389">
        <v>0</v>
      </c>
      <c r="X389">
        <v>1</v>
      </c>
      <c r="Z389">
        <v>1</v>
      </c>
      <c r="AA389">
        <v>8</v>
      </c>
      <c r="AB389">
        <v>3</v>
      </c>
      <c r="AC389">
        <v>0</v>
      </c>
      <c r="AD389">
        <v>9</v>
      </c>
      <c r="AE389">
        <v>0</v>
      </c>
      <c r="AF389">
        <v>3</v>
      </c>
      <c r="AG389">
        <v>2</v>
      </c>
      <c r="AH389">
        <v>0</v>
      </c>
      <c r="AI389" t="s">
        <v>462</v>
      </c>
      <c r="AJ389">
        <v>35.778157999999998</v>
      </c>
      <c r="AK389" t="s">
        <v>463</v>
      </c>
      <c r="AL389">
        <v>-90.757992000000002</v>
      </c>
      <c r="AM389">
        <v>25</v>
      </c>
      <c r="AN389">
        <v>2100</v>
      </c>
      <c r="AO389" t="s">
        <v>118</v>
      </c>
      <c r="AP389">
        <v>-87</v>
      </c>
      <c r="AQ389">
        <v>-62</v>
      </c>
      <c r="AR389">
        <v>-128</v>
      </c>
      <c r="AZ389">
        <v>1200</v>
      </c>
      <c r="BA389">
        <v>1</v>
      </c>
      <c r="BB389" t="str">
        <f t="shared" si="96"/>
        <v xml:space="preserve">N325GC  </v>
      </c>
      <c r="BC389">
        <v>1</v>
      </c>
      <c r="BH389">
        <v>2100</v>
      </c>
      <c r="BI389">
        <v>1</v>
      </c>
      <c r="BJ389">
        <v>1</v>
      </c>
      <c r="BK389">
        <v>0</v>
      </c>
      <c r="BL389">
        <v>0</v>
      </c>
      <c r="BO389">
        <v>0</v>
      </c>
      <c r="BP389">
        <v>0</v>
      </c>
      <c r="BW389" t="str">
        <f>"15:27:12.380"</f>
        <v>15:27:12.380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0</v>
      </c>
      <c r="CP389" t="s">
        <v>119</v>
      </c>
      <c r="CQ389">
        <v>530</v>
      </c>
      <c r="CR389">
        <v>0</v>
      </c>
      <c r="CW389">
        <v>7251794</v>
      </c>
      <c r="CY389">
        <v>0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"01/04/2021 15:27:11.840"</f>
        <v>01/04/2021 15:27:11.840</v>
      </c>
      <c r="C390" t="str">
        <f t="shared" si="95"/>
        <v>FFDDD3C0</v>
      </c>
      <c r="D390" t="s">
        <v>178</v>
      </c>
      <c r="E390">
        <v>9</v>
      </c>
      <c r="F390">
        <v>1009</v>
      </c>
      <c r="G390" t="s">
        <v>114</v>
      </c>
      <c r="J390" t="s">
        <v>179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 t="shared" ref="S390:T392" si="97">"15:27:13.000"</f>
        <v>15:27:13.000</v>
      </c>
      <c r="T390" t="str">
        <f t="shared" si="97"/>
        <v>15:27:13.000</v>
      </c>
      <c r="U390" t="str">
        <f t="shared" si="93"/>
        <v>A3817C</v>
      </c>
      <c r="V390">
        <v>0</v>
      </c>
      <c r="W390">
        <v>0</v>
      </c>
      <c r="X390">
        <v>1</v>
      </c>
      <c r="Z390">
        <v>1</v>
      </c>
      <c r="AA390">
        <v>8</v>
      </c>
      <c r="AB390">
        <v>3</v>
      </c>
      <c r="AC390">
        <v>0</v>
      </c>
      <c r="AD390">
        <v>9</v>
      </c>
      <c r="AE390">
        <v>0</v>
      </c>
      <c r="AF390">
        <v>3</v>
      </c>
      <c r="AG390">
        <v>2</v>
      </c>
      <c r="AH390">
        <v>0</v>
      </c>
      <c r="AI390" t="s">
        <v>464</v>
      </c>
      <c r="AJ390">
        <v>35.777856999999997</v>
      </c>
      <c r="AK390" t="s">
        <v>465</v>
      </c>
      <c r="AL390">
        <v>-90.758486000000005</v>
      </c>
      <c r="AM390">
        <v>25</v>
      </c>
      <c r="AN390">
        <v>2100</v>
      </c>
      <c r="AO390" t="s">
        <v>118</v>
      </c>
      <c r="AP390">
        <v>-88</v>
      </c>
      <c r="AQ390">
        <v>-61</v>
      </c>
      <c r="AR390">
        <v>0</v>
      </c>
      <c r="AZ390">
        <v>1200</v>
      </c>
      <c r="BA390">
        <v>1</v>
      </c>
      <c r="BB390" t="str">
        <f t="shared" si="96"/>
        <v xml:space="preserve">N325GC  </v>
      </c>
      <c r="BC390">
        <v>1</v>
      </c>
      <c r="BH390">
        <v>2100</v>
      </c>
      <c r="BI390">
        <v>1</v>
      </c>
      <c r="BJ390">
        <v>1</v>
      </c>
      <c r="BK390">
        <v>0</v>
      </c>
      <c r="BL390">
        <v>0</v>
      </c>
      <c r="BO390">
        <v>0</v>
      </c>
      <c r="BP390">
        <v>0</v>
      </c>
      <c r="BW390" t="str">
        <f>"15:27:13.959"</f>
        <v>15:27:13.959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1</v>
      </c>
      <c r="CP390" t="s">
        <v>119</v>
      </c>
      <c r="CQ390">
        <v>511</v>
      </c>
      <c r="CR390">
        <v>0</v>
      </c>
      <c r="CW390">
        <v>6971180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"01/04/2021 15:27:11.840"</f>
        <v>01/04/2021 15:27:11.840</v>
      </c>
      <c r="C391" t="str">
        <f t="shared" si="95"/>
        <v>FFDDD3C0</v>
      </c>
      <c r="D391" t="s">
        <v>113</v>
      </c>
      <c r="E391">
        <v>5</v>
      </c>
      <c r="H391">
        <v>169</v>
      </c>
      <c r="I391" t="s">
        <v>114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 t="shared" si="97"/>
        <v>15:27:13.000</v>
      </c>
      <c r="T391" t="str">
        <f t="shared" si="97"/>
        <v>15:27:13.000</v>
      </c>
      <c r="U391" t="str">
        <f t="shared" si="93"/>
        <v>A3817C</v>
      </c>
      <c r="V391">
        <v>0</v>
      </c>
      <c r="W391">
        <v>0</v>
      </c>
      <c r="X391">
        <v>1</v>
      </c>
      <c r="Z391">
        <v>1</v>
      </c>
      <c r="AA391">
        <v>8</v>
      </c>
      <c r="AB391">
        <v>3</v>
      </c>
      <c r="AC391">
        <v>0</v>
      </c>
      <c r="AD391">
        <v>9</v>
      </c>
      <c r="AE391">
        <v>0</v>
      </c>
      <c r="AF391">
        <v>3</v>
      </c>
      <c r="AG391">
        <v>2</v>
      </c>
      <c r="AH391">
        <v>0</v>
      </c>
      <c r="AI391" t="s">
        <v>464</v>
      </c>
      <c r="AJ391">
        <v>35.777856999999997</v>
      </c>
      <c r="AK391" t="s">
        <v>465</v>
      </c>
      <c r="AL391">
        <v>-90.758486000000005</v>
      </c>
      <c r="AM391">
        <v>25</v>
      </c>
      <c r="AN391">
        <v>2100</v>
      </c>
      <c r="AO391" t="s">
        <v>118</v>
      </c>
      <c r="AP391">
        <v>-88</v>
      </c>
      <c r="AQ391">
        <v>-61</v>
      </c>
      <c r="AR391">
        <v>0</v>
      </c>
      <c r="AZ391">
        <v>1200</v>
      </c>
      <c r="BA391">
        <v>1</v>
      </c>
      <c r="BB391" t="str">
        <f t="shared" si="96"/>
        <v xml:space="preserve">N325GC  </v>
      </c>
      <c r="BC391">
        <v>1</v>
      </c>
      <c r="BH391">
        <v>2100</v>
      </c>
      <c r="BI391">
        <v>1</v>
      </c>
      <c r="BJ391">
        <v>1</v>
      </c>
      <c r="BK391">
        <v>0</v>
      </c>
      <c r="BL391">
        <v>0</v>
      </c>
      <c r="BO391">
        <v>0</v>
      </c>
      <c r="BP391">
        <v>0</v>
      </c>
      <c r="BW391" t="str">
        <f>"15:27:13.959"</f>
        <v>15:27:13.959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1</v>
      </c>
      <c r="CP391" t="s">
        <v>119</v>
      </c>
      <c r="CQ391">
        <v>511</v>
      </c>
      <c r="CR391">
        <v>0</v>
      </c>
      <c r="CW391">
        <v>6971180</v>
      </c>
      <c r="CY391">
        <v>0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"01/04/2021 15:27:11.840"</f>
        <v>01/04/2021 15:27:11.840</v>
      </c>
      <c r="C392" t="str">
        <f t="shared" si="95"/>
        <v>FFDDD3C0</v>
      </c>
      <c r="D392" t="s">
        <v>306</v>
      </c>
      <c r="E392">
        <v>15</v>
      </c>
      <c r="H392">
        <v>30</v>
      </c>
      <c r="I392" t="s">
        <v>114</v>
      </c>
      <c r="J392" t="s">
        <v>307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 t="shared" si="97"/>
        <v>15:27:13.000</v>
      </c>
      <c r="T392" t="str">
        <f t="shared" si="97"/>
        <v>15:27:13.000</v>
      </c>
      <c r="U392" t="str">
        <f t="shared" si="93"/>
        <v>A3817C</v>
      </c>
      <c r="V392">
        <v>0</v>
      </c>
      <c r="W392">
        <v>0</v>
      </c>
      <c r="X392">
        <v>1</v>
      </c>
      <c r="Z392">
        <v>1</v>
      </c>
      <c r="AA392">
        <v>8</v>
      </c>
      <c r="AB392">
        <v>3</v>
      </c>
      <c r="AC392">
        <v>0</v>
      </c>
      <c r="AD392">
        <v>9</v>
      </c>
      <c r="AE392">
        <v>0</v>
      </c>
      <c r="AF392">
        <v>3</v>
      </c>
      <c r="AG392">
        <v>2</v>
      </c>
      <c r="AH392">
        <v>0</v>
      </c>
      <c r="AI392" t="s">
        <v>464</v>
      </c>
      <c r="AJ392">
        <v>35.777856999999997</v>
      </c>
      <c r="AK392" t="s">
        <v>465</v>
      </c>
      <c r="AL392">
        <v>-90.758486000000005</v>
      </c>
      <c r="AM392">
        <v>25</v>
      </c>
      <c r="AN392">
        <v>2100</v>
      </c>
      <c r="AO392" t="s">
        <v>118</v>
      </c>
      <c r="AP392">
        <v>-88</v>
      </c>
      <c r="AQ392">
        <v>-61</v>
      </c>
      <c r="AR392">
        <v>0</v>
      </c>
      <c r="AZ392">
        <v>1200</v>
      </c>
      <c r="BA392">
        <v>1</v>
      </c>
      <c r="BB392" t="str">
        <f t="shared" si="96"/>
        <v xml:space="preserve">N325GC  </v>
      </c>
      <c r="BC392">
        <v>1</v>
      </c>
      <c r="BH392">
        <v>2100</v>
      </c>
      <c r="BI392">
        <v>1</v>
      </c>
      <c r="BJ392">
        <v>1</v>
      </c>
      <c r="BK392">
        <v>0</v>
      </c>
      <c r="BL392">
        <v>0</v>
      </c>
      <c r="BO392">
        <v>0</v>
      </c>
      <c r="BP392">
        <v>0</v>
      </c>
      <c r="BW392" t="str">
        <f>"15:27:13.959"</f>
        <v>15:27:13.959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0</v>
      </c>
      <c r="CP392" t="s">
        <v>119</v>
      </c>
      <c r="CQ392">
        <v>530</v>
      </c>
      <c r="CR392">
        <v>0</v>
      </c>
      <c r="CW392">
        <v>7252117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"01/04/2021 15:27:12.343"</f>
        <v>01/04/2021 15:27:12.343</v>
      </c>
      <c r="C393" t="str">
        <f t="shared" si="95"/>
        <v>FFDDD3C0</v>
      </c>
      <c r="D393" t="s">
        <v>178</v>
      </c>
      <c r="E393">
        <v>9</v>
      </c>
      <c r="F393">
        <v>1009</v>
      </c>
      <c r="G393" t="s">
        <v>114</v>
      </c>
      <c r="J393" t="s">
        <v>179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 t="shared" ref="S393:T395" si="98">"15:27:14.000"</f>
        <v>15:27:14.000</v>
      </c>
      <c r="T393" t="str">
        <f t="shared" si="98"/>
        <v>15:27:14.000</v>
      </c>
      <c r="U393" t="str">
        <f t="shared" si="93"/>
        <v>A3817C</v>
      </c>
      <c r="V393">
        <v>0</v>
      </c>
      <c r="W393">
        <v>0</v>
      </c>
      <c r="X393">
        <v>1</v>
      </c>
      <c r="Z393">
        <v>1</v>
      </c>
      <c r="AA393">
        <v>8</v>
      </c>
      <c r="AB393">
        <v>3</v>
      </c>
      <c r="AC393">
        <v>0</v>
      </c>
      <c r="AD393">
        <v>9</v>
      </c>
      <c r="AE393">
        <v>0</v>
      </c>
      <c r="AF393">
        <v>3</v>
      </c>
      <c r="AG393">
        <v>2</v>
      </c>
      <c r="AH393">
        <v>0</v>
      </c>
      <c r="AI393" t="s">
        <v>466</v>
      </c>
      <c r="AJ393">
        <v>35.777577999999998</v>
      </c>
      <c r="AK393" t="s">
        <v>467</v>
      </c>
      <c r="AL393">
        <v>-90.758978999999997</v>
      </c>
      <c r="AM393">
        <v>25</v>
      </c>
      <c r="AN393">
        <v>2100</v>
      </c>
      <c r="AO393" t="s">
        <v>118</v>
      </c>
      <c r="AP393">
        <v>-88</v>
      </c>
      <c r="AQ393">
        <v>-62</v>
      </c>
      <c r="AR393">
        <v>64</v>
      </c>
      <c r="AZ393">
        <v>1200</v>
      </c>
      <c r="BA393">
        <v>1</v>
      </c>
      <c r="BB393" t="str">
        <f t="shared" si="96"/>
        <v xml:space="preserve">N325GC  </v>
      </c>
      <c r="BC393">
        <v>1</v>
      </c>
      <c r="BH393">
        <v>2100</v>
      </c>
      <c r="BI393">
        <v>1</v>
      </c>
      <c r="BJ393">
        <v>1</v>
      </c>
      <c r="BK393">
        <v>0</v>
      </c>
      <c r="BL393">
        <v>0</v>
      </c>
      <c r="BO393">
        <v>0</v>
      </c>
      <c r="BP393">
        <v>0</v>
      </c>
      <c r="BW393" t="str">
        <f>"15:27:14.430"</f>
        <v>15:27:14.430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1</v>
      </c>
      <c r="CP393" t="s">
        <v>119</v>
      </c>
      <c r="CQ393">
        <v>511</v>
      </c>
      <c r="CR393">
        <v>0</v>
      </c>
      <c r="CW393">
        <v>6971258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"01/04/2021 15:27:12.343"</f>
        <v>01/04/2021 15:27:12.343</v>
      </c>
      <c r="C394" t="str">
        <f t="shared" si="95"/>
        <v>FFDDD3C0</v>
      </c>
      <c r="D394" t="s">
        <v>113</v>
      </c>
      <c r="E394">
        <v>5</v>
      </c>
      <c r="H394">
        <v>169</v>
      </c>
      <c r="I394" t="s">
        <v>114</v>
      </c>
      <c r="J394" t="s">
        <v>115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 t="shared" si="98"/>
        <v>15:27:14.000</v>
      </c>
      <c r="T394" t="str">
        <f t="shared" si="98"/>
        <v>15:27:14.000</v>
      </c>
      <c r="U394" t="str">
        <f t="shared" si="93"/>
        <v>A3817C</v>
      </c>
      <c r="V394">
        <v>0</v>
      </c>
      <c r="W394">
        <v>0</v>
      </c>
      <c r="X394">
        <v>1</v>
      </c>
      <c r="Z394">
        <v>1</v>
      </c>
      <c r="AA394">
        <v>8</v>
      </c>
      <c r="AB394">
        <v>3</v>
      </c>
      <c r="AC394">
        <v>0</v>
      </c>
      <c r="AD394">
        <v>9</v>
      </c>
      <c r="AE394">
        <v>0</v>
      </c>
      <c r="AF394">
        <v>3</v>
      </c>
      <c r="AG394">
        <v>2</v>
      </c>
      <c r="AH394">
        <v>0</v>
      </c>
      <c r="AI394" t="s">
        <v>466</v>
      </c>
      <c r="AJ394">
        <v>35.777577999999998</v>
      </c>
      <c r="AK394" t="s">
        <v>467</v>
      </c>
      <c r="AL394">
        <v>-90.758978999999997</v>
      </c>
      <c r="AM394">
        <v>25</v>
      </c>
      <c r="AN394">
        <v>2100</v>
      </c>
      <c r="AO394" t="s">
        <v>118</v>
      </c>
      <c r="AP394">
        <v>-88</v>
      </c>
      <c r="AQ394">
        <v>-62</v>
      </c>
      <c r="AR394">
        <v>64</v>
      </c>
      <c r="AZ394">
        <v>1200</v>
      </c>
      <c r="BA394">
        <v>1</v>
      </c>
      <c r="BB394" t="str">
        <f t="shared" si="96"/>
        <v xml:space="preserve">N325GC  </v>
      </c>
      <c r="BC394">
        <v>1</v>
      </c>
      <c r="BH394">
        <v>2100</v>
      </c>
      <c r="BI394">
        <v>1</v>
      </c>
      <c r="BJ394">
        <v>1</v>
      </c>
      <c r="BK394">
        <v>0</v>
      </c>
      <c r="BL394">
        <v>0</v>
      </c>
      <c r="BO394">
        <v>0</v>
      </c>
      <c r="BP394">
        <v>0</v>
      </c>
      <c r="BW394" t="str">
        <f>"15:27:14.430"</f>
        <v>15:27:14.430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1</v>
      </c>
      <c r="CP394" t="s">
        <v>119</v>
      </c>
      <c r="CQ394">
        <v>511</v>
      </c>
      <c r="CR394">
        <v>0</v>
      </c>
      <c r="CW394">
        <v>6971258</v>
      </c>
      <c r="CY394">
        <v>0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"01/04/2021 15:27:12.343"</f>
        <v>01/04/2021 15:27:12.343</v>
      </c>
      <c r="C395" t="str">
        <f t="shared" si="95"/>
        <v>FFDDD3C0</v>
      </c>
      <c r="D395" t="s">
        <v>306</v>
      </c>
      <c r="E395">
        <v>15</v>
      </c>
      <c r="H395">
        <v>30</v>
      </c>
      <c r="I395" t="s">
        <v>114</v>
      </c>
      <c r="J395" t="s">
        <v>307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 t="shared" si="98"/>
        <v>15:27:14.000</v>
      </c>
      <c r="T395" t="str">
        <f t="shared" si="98"/>
        <v>15:27:14.000</v>
      </c>
      <c r="U395" t="str">
        <f t="shared" si="93"/>
        <v>A3817C</v>
      </c>
      <c r="V395">
        <v>0</v>
      </c>
      <c r="W395">
        <v>0</v>
      </c>
      <c r="X395">
        <v>1</v>
      </c>
      <c r="Z395">
        <v>1</v>
      </c>
      <c r="AA395">
        <v>8</v>
      </c>
      <c r="AB395">
        <v>3</v>
      </c>
      <c r="AC395">
        <v>0</v>
      </c>
      <c r="AD395">
        <v>9</v>
      </c>
      <c r="AE395">
        <v>0</v>
      </c>
      <c r="AF395">
        <v>3</v>
      </c>
      <c r="AG395">
        <v>2</v>
      </c>
      <c r="AH395">
        <v>0</v>
      </c>
      <c r="AI395" t="s">
        <v>466</v>
      </c>
      <c r="AJ395">
        <v>35.777577999999998</v>
      </c>
      <c r="AK395" t="s">
        <v>467</v>
      </c>
      <c r="AL395">
        <v>-90.758978999999997</v>
      </c>
      <c r="AM395">
        <v>25</v>
      </c>
      <c r="AN395">
        <v>2100</v>
      </c>
      <c r="AO395" t="s">
        <v>118</v>
      </c>
      <c r="AP395">
        <v>-88</v>
      </c>
      <c r="AQ395">
        <v>-62</v>
      </c>
      <c r="AR395">
        <v>64</v>
      </c>
      <c r="AZ395">
        <v>1200</v>
      </c>
      <c r="BA395">
        <v>1</v>
      </c>
      <c r="BB395" t="str">
        <f t="shared" si="96"/>
        <v xml:space="preserve">N325GC  </v>
      </c>
      <c r="BC395">
        <v>1</v>
      </c>
      <c r="BH395">
        <v>2100</v>
      </c>
      <c r="BI395">
        <v>1</v>
      </c>
      <c r="BJ395">
        <v>1</v>
      </c>
      <c r="BK395">
        <v>0</v>
      </c>
      <c r="BL395">
        <v>0</v>
      </c>
      <c r="BO395">
        <v>0</v>
      </c>
      <c r="BP395">
        <v>0</v>
      </c>
      <c r="BW395" t="str">
        <f>"15:27:14.430"</f>
        <v>15:27:14.430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0</v>
      </c>
      <c r="CP395" t="s">
        <v>119</v>
      </c>
      <c r="CQ395">
        <v>530</v>
      </c>
      <c r="CR395">
        <v>0</v>
      </c>
      <c r="CW395">
        <v>7252199</v>
      </c>
      <c r="CY395">
        <v>0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"01/04/2021 15:27:14.759"</f>
        <v>01/04/2021 15:27:14.759</v>
      </c>
      <c r="C396" t="str">
        <f t="shared" si="95"/>
        <v>FFDDD3C0</v>
      </c>
      <c r="D396" t="s">
        <v>178</v>
      </c>
      <c r="E396">
        <v>9</v>
      </c>
      <c r="F396">
        <v>1009</v>
      </c>
      <c r="G396" t="s">
        <v>114</v>
      </c>
      <c r="J396" t="s">
        <v>179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 t="shared" ref="S396:T398" si="99">"15:27:16.000"</f>
        <v>15:27:16.000</v>
      </c>
      <c r="T396" t="str">
        <f t="shared" si="99"/>
        <v>15:27:16.000</v>
      </c>
      <c r="U396" t="str">
        <f t="shared" si="93"/>
        <v>A3817C</v>
      </c>
      <c r="V396">
        <v>0</v>
      </c>
      <c r="W396">
        <v>0</v>
      </c>
      <c r="X396">
        <v>1</v>
      </c>
      <c r="Z396">
        <v>1</v>
      </c>
      <c r="AA396">
        <v>8</v>
      </c>
      <c r="AB396">
        <v>3</v>
      </c>
      <c r="AC396">
        <v>0</v>
      </c>
      <c r="AD396">
        <v>9</v>
      </c>
      <c r="AE396">
        <v>0</v>
      </c>
      <c r="AF396">
        <v>3</v>
      </c>
      <c r="AG396">
        <v>2</v>
      </c>
      <c r="AH396">
        <v>0</v>
      </c>
      <c r="AI396" t="s">
        <v>468</v>
      </c>
      <c r="AJ396">
        <v>35.776999000000004</v>
      </c>
      <c r="AK396" t="s">
        <v>469</v>
      </c>
      <c r="AL396">
        <v>-90.759988000000007</v>
      </c>
      <c r="AM396">
        <v>25</v>
      </c>
      <c r="AN396">
        <v>2100</v>
      </c>
      <c r="AO396" t="s">
        <v>118</v>
      </c>
      <c r="AP396">
        <v>-89</v>
      </c>
      <c r="AQ396">
        <v>-60</v>
      </c>
      <c r="AR396">
        <v>320</v>
      </c>
      <c r="AZ396">
        <v>1200</v>
      </c>
      <c r="BA396">
        <v>1</v>
      </c>
      <c r="BB396" t="str">
        <f t="shared" si="96"/>
        <v xml:space="preserve">N325GC  </v>
      </c>
      <c r="BC396">
        <v>1</v>
      </c>
      <c r="BH396">
        <v>2125</v>
      </c>
      <c r="BI396">
        <v>1</v>
      </c>
      <c r="BJ396">
        <v>1</v>
      </c>
      <c r="BK396">
        <v>0</v>
      </c>
      <c r="BL396">
        <v>0</v>
      </c>
      <c r="BO396">
        <v>0</v>
      </c>
      <c r="BP396">
        <v>0</v>
      </c>
      <c r="BW396" t="str">
        <f>"15:27:16.861"</f>
        <v>15:27:16.861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1</v>
      </c>
      <c r="CP396" t="s">
        <v>119</v>
      </c>
      <c r="CQ396">
        <v>511</v>
      </c>
      <c r="CR396">
        <v>0</v>
      </c>
      <c r="CW396">
        <v>6971712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"01/04/2021 15:27:14.759"</f>
        <v>01/04/2021 15:27:14.759</v>
      </c>
      <c r="C397" t="str">
        <f t="shared" si="95"/>
        <v>FFDDD3C0</v>
      </c>
      <c r="D397" t="s">
        <v>306</v>
      </c>
      <c r="E397">
        <v>15</v>
      </c>
      <c r="H397">
        <v>30</v>
      </c>
      <c r="I397" t="s">
        <v>114</v>
      </c>
      <c r="J397" t="s">
        <v>307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 t="shared" si="99"/>
        <v>15:27:16.000</v>
      </c>
      <c r="T397" t="str">
        <f t="shared" si="99"/>
        <v>15:27:16.000</v>
      </c>
      <c r="U397" t="str">
        <f t="shared" si="93"/>
        <v>A3817C</v>
      </c>
      <c r="V397">
        <v>0</v>
      </c>
      <c r="W397">
        <v>0</v>
      </c>
      <c r="X397">
        <v>1</v>
      </c>
      <c r="Z397">
        <v>1</v>
      </c>
      <c r="AA397">
        <v>8</v>
      </c>
      <c r="AB397">
        <v>3</v>
      </c>
      <c r="AC397">
        <v>0</v>
      </c>
      <c r="AD397">
        <v>9</v>
      </c>
      <c r="AE397">
        <v>0</v>
      </c>
      <c r="AF397">
        <v>3</v>
      </c>
      <c r="AG397">
        <v>2</v>
      </c>
      <c r="AH397">
        <v>0</v>
      </c>
      <c r="AI397" t="s">
        <v>468</v>
      </c>
      <c r="AJ397">
        <v>35.776999000000004</v>
      </c>
      <c r="AK397" t="s">
        <v>469</v>
      </c>
      <c r="AL397">
        <v>-90.759988000000007</v>
      </c>
      <c r="AM397">
        <v>25</v>
      </c>
      <c r="AN397">
        <v>2100</v>
      </c>
      <c r="AO397" t="s">
        <v>118</v>
      </c>
      <c r="AP397">
        <v>-89</v>
      </c>
      <c r="AQ397">
        <v>-60</v>
      </c>
      <c r="AR397">
        <v>320</v>
      </c>
      <c r="AZ397">
        <v>1200</v>
      </c>
      <c r="BA397">
        <v>1</v>
      </c>
      <c r="BB397" t="str">
        <f t="shared" si="96"/>
        <v xml:space="preserve">N325GC  </v>
      </c>
      <c r="BC397">
        <v>1</v>
      </c>
      <c r="BH397">
        <v>2125</v>
      </c>
      <c r="BI397">
        <v>1</v>
      </c>
      <c r="BJ397">
        <v>1</v>
      </c>
      <c r="BK397">
        <v>0</v>
      </c>
      <c r="BL397">
        <v>0</v>
      </c>
      <c r="BO397">
        <v>0</v>
      </c>
      <c r="BP397">
        <v>0</v>
      </c>
      <c r="BW397" t="str">
        <f>"15:27:16.861"</f>
        <v>15:27:16.861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0</v>
      </c>
      <c r="CP397" t="s">
        <v>119</v>
      </c>
      <c r="CQ397">
        <v>530</v>
      </c>
      <c r="CR397">
        <v>0</v>
      </c>
      <c r="CW397">
        <v>7252665</v>
      </c>
      <c r="CY397">
        <v>0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"01/04/2021 15:27:14.759"</f>
        <v>01/04/2021 15:27:14.759</v>
      </c>
      <c r="C398" t="str">
        <f t="shared" si="95"/>
        <v>FFDDD3C0</v>
      </c>
      <c r="D398" t="s">
        <v>113</v>
      </c>
      <c r="E398">
        <v>5</v>
      </c>
      <c r="H398">
        <v>169</v>
      </c>
      <c r="I398" t="s">
        <v>114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 t="shared" si="99"/>
        <v>15:27:16.000</v>
      </c>
      <c r="T398" t="str">
        <f t="shared" si="99"/>
        <v>15:27:16.000</v>
      </c>
      <c r="U398" t="str">
        <f t="shared" si="93"/>
        <v>A3817C</v>
      </c>
      <c r="V398">
        <v>0</v>
      </c>
      <c r="W398">
        <v>0</v>
      </c>
      <c r="X398">
        <v>1</v>
      </c>
      <c r="Z398">
        <v>1</v>
      </c>
      <c r="AA398">
        <v>8</v>
      </c>
      <c r="AB398">
        <v>3</v>
      </c>
      <c r="AC398">
        <v>0</v>
      </c>
      <c r="AD398">
        <v>9</v>
      </c>
      <c r="AE398">
        <v>0</v>
      </c>
      <c r="AF398">
        <v>3</v>
      </c>
      <c r="AG398">
        <v>2</v>
      </c>
      <c r="AH398">
        <v>0</v>
      </c>
      <c r="AI398" t="s">
        <v>468</v>
      </c>
      <c r="AJ398">
        <v>35.776999000000004</v>
      </c>
      <c r="AK398" t="s">
        <v>469</v>
      </c>
      <c r="AL398">
        <v>-90.759988000000007</v>
      </c>
      <c r="AM398">
        <v>25</v>
      </c>
      <c r="AN398">
        <v>2100</v>
      </c>
      <c r="AO398" t="s">
        <v>118</v>
      </c>
      <c r="AP398">
        <v>-89</v>
      </c>
      <c r="AQ398">
        <v>-60</v>
      </c>
      <c r="AR398">
        <v>320</v>
      </c>
      <c r="AZ398">
        <v>1200</v>
      </c>
      <c r="BA398">
        <v>1</v>
      </c>
      <c r="BB398" t="str">
        <f t="shared" si="96"/>
        <v xml:space="preserve">N325GC  </v>
      </c>
      <c r="BC398">
        <v>1</v>
      </c>
      <c r="BH398">
        <v>2125</v>
      </c>
      <c r="BI398">
        <v>1</v>
      </c>
      <c r="BJ398">
        <v>1</v>
      </c>
      <c r="BK398">
        <v>0</v>
      </c>
      <c r="BL398">
        <v>0</v>
      </c>
      <c r="BO398">
        <v>0</v>
      </c>
      <c r="BP398">
        <v>0</v>
      </c>
      <c r="BW398" t="str">
        <f>"15:27:16.861"</f>
        <v>15:27:16.861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1</v>
      </c>
      <c r="CP398" t="s">
        <v>119</v>
      </c>
      <c r="CQ398">
        <v>511</v>
      </c>
      <c r="CR398">
        <v>0</v>
      </c>
      <c r="CW398">
        <v>6971712</v>
      </c>
      <c r="CY398">
        <v>0</v>
      </c>
      <c r="CZ398">
        <v>0</v>
      </c>
      <c r="DA398">
        <v>1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"01/04/2021 15:27:15.313"</f>
        <v>01/04/2021 15:27:15.313</v>
      </c>
      <c r="C399" t="str">
        <f t="shared" si="95"/>
        <v>FFDDD3C0</v>
      </c>
      <c r="D399" t="s">
        <v>178</v>
      </c>
      <c r="E399">
        <v>9</v>
      </c>
      <c r="F399">
        <v>1009</v>
      </c>
      <c r="G399" t="s">
        <v>114</v>
      </c>
      <c r="J399" t="s">
        <v>179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 t="shared" ref="S399:T401" si="100">"15:27:17.000"</f>
        <v>15:27:17.000</v>
      </c>
      <c r="T399" t="str">
        <f t="shared" si="100"/>
        <v>15:27:17.000</v>
      </c>
      <c r="U399" t="str">
        <f t="shared" si="93"/>
        <v>A3817C</v>
      </c>
      <c r="V399">
        <v>0</v>
      </c>
      <c r="W399">
        <v>0</v>
      </c>
      <c r="X399">
        <v>1</v>
      </c>
      <c r="Z399">
        <v>1</v>
      </c>
      <c r="AA399">
        <v>8</v>
      </c>
      <c r="AB399">
        <v>3</v>
      </c>
      <c r="AC399">
        <v>0</v>
      </c>
      <c r="AD399">
        <v>9</v>
      </c>
      <c r="AE399">
        <v>0</v>
      </c>
      <c r="AF399">
        <v>3</v>
      </c>
      <c r="AG399">
        <v>2</v>
      </c>
      <c r="AH399">
        <v>0</v>
      </c>
      <c r="AI399" t="s">
        <v>470</v>
      </c>
      <c r="AJ399">
        <v>35.776699000000001</v>
      </c>
      <c r="AK399" t="s">
        <v>471</v>
      </c>
      <c r="AL399">
        <v>-90.760503</v>
      </c>
      <c r="AM399">
        <v>25</v>
      </c>
      <c r="AN399">
        <v>2100</v>
      </c>
      <c r="AO399" t="s">
        <v>118</v>
      </c>
      <c r="AP399">
        <v>-89</v>
      </c>
      <c r="AQ399">
        <v>-59</v>
      </c>
      <c r="AR399">
        <v>320</v>
      </c>
      <c r="AZ399">
        <v>1200</v>
      </c>
      <c r="BA399">
        <v>1</v>
      </c>
      <c r="BB399" t="str">
        <f t="shared" si="96"/>
        <v xml:space="preserve">N325GC  </v>
      </c>
      <c r="BC399">
        <v>1</v>
      </c>
      <c r="BH399">
        <v>2125</v>
      </c>
      <c r="BI399">
        <v>1</v>
      </c>
      <c r="BJ399">
        <v>1</v>
      </c>
      <c r="BK399">
        <v>0</v>
      </c>
      <c r="BL399">
        <v>0</v>
      </c>
      <c r="BO399">
        <v>0</v>
      </c>
      <c r="BP399">
        <v>0</v>
      </c>
      <c r="BW399" t="str">
        <f>"15:27:17.417"</f>
        <v>15:27:17.417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1</v>
      </c>
      <c r="CP399" t="s">
        <v>119</v>
      </c>
      <c r="CQ399">
        <v>511</v>
      </c>
      <c r="CR399">
        <v>0</v>
      </c>
      <c r="CW399">
        <v>6971818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"01/04/2021 15:27:15.313"</f>
        <v>01/04/2021 15:27:15.313</v>
      </c>
      <c r="C400" t="str">
        <f t="shared" si="95"/>
        <v>FFDDD3C0</v>
      </c>
      <c r="D400" t="s">
        <v>306</v>
      </c>
      <c r="E400">
        <v>15</v>
      </c>
      <c r="H400">
        <v>30</v>
      </c>
      <c r="I400" t="s">
        <v>114</v>
      </c>
      <c r="J400" t="s">
        <v>307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 t="shared" si="100"/>
        <v>15:27:17.000</v>
      </c>
      <c r="T400" t="str">
        <f t="shared" si="100"/>
        <v>15:27:17.000</v>
      </c>
      <c r="U400" t="str">
        <f t="shared" si="93"/>
        <v>A3817C</v>
      </c>
      <c r="V400">
        <v>0</v>
      </c>
      <c r="W400">
        <v>0</v>
      </c>
      <c r="X400">
        <v>1</v>
      </c>
      <c r="Z400">
        <v>1</v>
      </c>
      <c r="AA400">
        <v>8</v>
      </c>
      <c r="AB400">
        <v>3</v>
      </c>
      <c r="AC400">
        <v>0</v>
      </c>
      <c r="AD400">
        <v>9</v>
      </c>
      <c r="AE400">
        <v>0</v>
      </c>
      <c r="AF400">
        <v>3</v>
      </c>
      <c r="AG400">
        <v>2</v>
      </c>
      <c r="AH400">
        <v>0</v>
      </c>
      <c r="AI400" t="s">
        <v>470</v>
      </c>
      <c r="AJ400">
        <v>35.776699000000001</v>
      </c>
      <c r="AK400" t="s">
        <v>471</v>
      </c>
      <c r="AL400">
        <v>-90.760503</v>
      </c>
      <c r="AM400">
        <v>25</v>
      </c>
      <c r="AN400">
        <v>2100</v>
      </c>
      <c r="AO400" t="s">
        <v>118</v>
      </c>
      <c r="AP400">
        <v>-89</v>
      </c>
      <c r="AQ400">
        <v>-59</v>
      </c>
      <c r="AR400">
        <v>320</v>
      </c>
      <c r="AZ400">
        <v>1200</v>
      </c>
      <c r="BA400">
        <v>1</v>
      </c>
      <c r="BB400" t="str">
        <f t="shared" si="96"/>
        <v xml:space="preserve">N325GC  </v>
      </c>
      <c r="BC400">
        <v>1</v>
      </c>
      <c r="BH400">
        <v>2125</v>
      </c>
      <c r="BI400">
        <v>1</v>
      </c>
      <c r="BJ400">
        <v>1</v>
      </c>
      <c r="BK400">
        <v>0</v>
      </c>
      <c r="BL400">
        <v>0</v>
      </c>
      <c r="BO400">
        <v>0</v>
      </c>
      <c r="BP400">
        <v>0</v>
      </c>
      <c r="BW400" t="str">
        <f>"15:27:17.417"</f>
        <v>15:27:17.417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0</v>
      </c>
      <c r="CP400" t="s">
        <v>119</v>
      </c>
      <c r="CQ400">
        <v>530</v>
      </c>
      <c r="CR400">
        <v>0</v>
      </c>
      <c r="CW400">
        <v>7252783</v>
      </c>
      <c r="CY400">
        <v>0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"01/04/2021 15:27:15.313"</f>
        <v>01/04/2021 15:27:15.313</v>
      </c>
      <c r="C401" t="str">
        <f t="shared" si="95"/>
        <v>FFDDD3C0</v>
      </c>
      <c r="D401" t="s">
        <v>113</v>
      </c>
      <c r="E401">
        <v>5</v>
      </c>
      <c r="H401">
        <v>169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 t="shared" si="100"/>
        <v>15:27:17.000</v>
      </c>
      <c r="T401" t="str">
        <f t="shared" si="100"/>
        <v>15:27:17.000</v>
      </c>
      <c r="U401" t="str">
        <f t="shared" si="93"/>
        <v>A3817C</v>
      </c>
      <c r="V401">
        <v>0</v>
      </c>
      <c r="W401">
        <v>0</v>
      </c>
      <c r="X401">
        <v>1</v>
      </c>
      <c r="Z401">
        <v>1</v>
      </c>
      <c r="AA401">
        <v>8</v>
      </c>
      <c r="AB401">
        <v>3</v>
      </c>
      <c r="AC401">
        <v>0</v>
      </c>
      <c r="AD401">
        <v>9</v>
      </c>
      <c r="AE401">
        <v>0</v>
      </c>
      <c r="AF401">
        <v>3</v>
      </c>
      <c r="AG401">
        <v>2</v>
      </c>
      <c r="AH401">
        <v>0</v>
      </c>
      <c r="AI401" t="s">
        <v>470</v>
      </c>
      <c r="AJ401">
        <v>35.776699000000001</v>
      </c>
      <c r="AK401" t="s">
        <v>471</v>
      </c>
      <c r="AL401">
        <v>-90.760503</v>
      </c>
      <c r="AM401">
        <v>25</v>
      </c>
      <c r="AN401">
        <v>2100</v>
      </c>
      <c r="AO401" t="s">
        <v>118</v>
      </c>
      <c r="AP401">
        <v>-89</v>
      </c>
      <c r="AQ401">
        <v>-59</v>
      </c>
      <c r="AR401">
        <v>320</v>
      </c>
      <c r="AZ401">
        <v>1200</v>
      </c>
      <c r="BA401">
        <v>1</v>
      </c>
      <c r="BB401" t="str">
        <f t="shared" si="96"/>
        <v xml:space="preserve">N325GC  </v>
      </c>
      <c r="BC401">
        <v>1</v>
      </c>
      <c r="BH401">
        <v>2125</v>
      </c>
      <c r="BI401">
        <v>1</v>
      </c>
      <c r="BJ401">
        <v>1</v>
      </c>
      <c r="BK401">
        <v>0</v>
      </c>
      <c r="BL401">
        <v>0</v>
      </c>
      <c r="BO401">
        <v>0</v>
      </c>
      <c r="BP401">
        <v>0</v>
      </c>
      <c r="BW401" t="str">
        <f>"15:27:17.417"</f>
        <v>15:27:17.417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1</v>
      </c>
      <c r="CP401" t="s">
        <v>119</v>
      </c>
      <c r="CQ401">
        <v>511</v>
      </c>
      <c r="CR401">
        <v>0</v>
      </c>
      <c r="CW401">
        <v>6971818</v>
      </c>
      <c r="CY401">
        <v>0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"01/04/2021 15:27:16.806"</f>
        <v>01/04/2021 15:27:16.806</v>
      </c>
      <c r="C402" t="str">
        <f t="shared" si="95"/>
        <v>FFDDD3C0</v>
      </c>
      <c r="D402" t="s">
        <v>113</v>
      </c>
      <c r="E402">
        <v>5</v>
      </c>
      <c r="H402">
        <v>169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>"15:27:18.000"</f>
        <v>15:27:18.000</v>
      </c>
      <c r="T402" t="str">
        <f>"15:27:18.000"</f>
        <v>15:27:18.000</v>
      </c>
      <c r="U402" t="str">
        <f t="shared" si="93"/>
        <v>A3817C</v>
      </c>
      <c r="V402">
        <v>0</v>
      </c>
      <c r="W402">
        <v>0</v>
      </c>
      <c r="X402">
        <v>1</v>
      </c>
      <c r="Z402">
        <v>1</v>
      </c>
      <c r="AA402">
        <v>8</v>
      </c>
      <c r="AB402">
        <v>3</v>
      </c>
      <c r="AC402">
        <v>0</v>
      </c>
      <c r="AD402">
        <v>9</v>
      </c>
      <c r="AE402">
        <v>0</v>
      </c>
      <c r="AF402">
        <v>3</v>
      </c>
      <c r="AG402">
        <v>2</v>
      </c>
      <c r="AH402">
        <v>0</v>
      </c>
      <c r="AI402" t="s">
        <v>472</v>
      </c>
      <c r="AJ402">
        <v>35.776440999999998</v>
      </c>
      <c r="AK402" t="s">
        <v>473</v>
      </c>
      <c r="AL402">
        <v>-90.760996000000006</v>
      </c>
      <c r="AM402">
        <v>25</v>
      </c>
      <c r="AN402">
        <v>2100</v>
      </c>
      <c r="AO402" t="s">
        <v>118</v>
      </c>
      <c r="AP402">
        <v>-90</v>
      </c>
      <c r="AQ402">
        <v>-58</v>
      </c>
      <c r="AR402">
        <v>384</v>
      </c>
      <c r="AZ402">
        <v>1200</v>
      </c>
      <c r="BA402">
        <v>1</v>
      </c>
      <c r="BB402" t="str">
        <f t="shared" si="96"/>
        <v xml:space="preserve">N325GC  </v>
      </c>
      <c r="BC402">
        <v>1</v>
      </c>
      <c r="BH402">
        <v>2125</v>
      </c>
      <c r="BI402">
        <v>1</v>
      </c>
      <c r="BJ402">
        <v>1</v>
      </c>
      <c r="BK402">
        <v>0</v>
      </c>
      <c r="BL402">
        <v>0</v>
      </c>
      <c r="BO402">
        <v>0</v>
      </c>
      <c r="BP402">
        <v>0</v>
      </c>
      <c r="BW402" t="str">
        <f>"15:27:18.875"</f>
        <v>15:27:18.875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1</v>
      </c>
      <c r="CP402" t="s">
        <v>119</v>
      </c>
      <c r="CQ402">
        <v>511</v>
      </c>
      <c r="CR402">
        <v>0</v>
      </c>
      <c r="CW402">
        <v>6972094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"01/04/2021 15:27:16.806"</f>
        <v>01/04/2021 15:27:16.806</v>
      </c>
      <c r="C403" t="str">
        <f t="shared" si="95"/>
        <v>FFDDD3C0</v>
      </c>
      <c r="D403" t="s">
        <v>178</v>
      </c>
      <c r="E403">
        <v>9</v>
      </c>
      <c r="F403">
        <v>1009</v>
      </c>
      <c r="G403" t="s">
        <v>114</v>
      </c>
      <c r="J403" t="s">
        <v>179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>"15:27:18.000"</f>
        <v>15:27:18.000</v>
      </c>
      <c r="T403" t="str">
        <f>"15:27:18.000"</f>
        <v>15:27:18.000</v>
      </c>
      <c r="U403" t="str">
        <f t="shared" si="93"/>
        <v>A3817C</v>
      </c>
      <c r="V403">
        <v>0</v>
      </c>
      <c r="W403">
        <v>0</v>
      </c>
      <c r="X403">
        <v>1</v>
      </c>
      <c r="Z403">
        <v>1</v>
      </c>
      <c r="AA403">
        <v>8</v>
      </c>
      <c r="AB403">
        <v>3</v>
      </c>
      <c r="AC403">
        <v>0</v>
      </c>
      <c r="AD403">
        <v>9</v>
      </c>
      <c r="AE403">
        <v>0</v>
      </c>
      <c r="AF403">
        <v>3</v>
      </c>
      <c r="AG403">
        <v>2</v>
      </c>
      <c r="AH403">
        <v>0</v>
      </c>
      <c r="AI403" t="s">
        <v>472</v>
      </c>
      <c r="AJ403">
        <v>35.776440999999998</v>
      </c>
      <c r="AK403" t="s">
        <v>473</v>
      </c>
      <c r="AL403">
        <v>-90.760996000000006</v>
      </c>
      <c r="AM403">
        <v>25</v>
      </c>
      <c r="AN403">
        <v>2100</v>
      </c>
      <c r="AO403" t="s">
        <v>118</v>
      </c>
      <c r="AP403">
        <v>-90</v>
      </c>
      <c r="AQ403">
        <v>-58</v>
      </c>
      <c r="AR403">
        <v>384</v>
      </c>
      <c r="AZ403">
        <v>1200</v>
      </c>
      <c r="BA403">
        <v>1</v>
      </c>
      <c r="BB403" t="str">
        <f t="shared" si="96"/>
        <v xml:space="preserve">N325GC  </v>
      </c>
      <c r="BC403">
        <v>1</v>
      </c>
      <c r="BH403">
        <v>2125</v>
      </c>
      <c r="BI403">
        <v>1</v>
      </c>
      <c r="BJ403">
        <v>1</v>
      </c>
      <c r="BK403">
        <v>0</v>
      </c>
      <c r="BL403">
        <v>0</v>
      </c>
      <c r="BO403">
        <v>0</v>
      </c>
      <c r="BP403">
        <v>0</v>
      </c>
      <c r="BW403" t="str">
        <f>"15:27:18.875"</f>
        <v>15:27:18.875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1</v>
      </c>
      <c r="CP403" t="s">
        <v>119</v>
      </c>
      <c r="CQ403">
        <v>511</v>
      </c>
      <c r="CR403">
        <v>0</v>
      </c>
      <c r="CW403">
        <v>6972094</v>
      </c>
      <c r="CY403">
        <v>0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"01/04/2021 15:27:17.528"</f>
        <v>01/04/2021 15:27:17.528</v>
      </c>
      <c r="C404" t="str">
        <f t="shared" si="95"/>
        <v>FFDDD3C0</v>
      </c>
      <c r="D404" t="s">
        <v>178</v>
      </c>
      <c r="E404">
        <v>9</v>
      </c>
      <c r="F404">
        <v>1009</v>
      </c>
      <c r="G404" t="s">
        <v>114</v>
      </c>
      <c r="J404" t="s">
        <v>179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>"15:27:19.000"</f>
        <v>15:27:19.000</v>
      </c>
      <c r="T404" t="str">
        <f>"15:27:19.000"</f>
        <v>15:27:19.000</v>
      </c>
      <c r="U404" t="str">
        <f t="shared" si="93"/>
        <v>A3817C</v>
      </c>
      <c r="V404">
        <v>0</v>
      </c>
      <c r="W404">
        <v>0</v>
      </c>
      <c r="X404">
        <v>1</v>
      </c>
      <c r="Z404">
        <v>1</v>
      </c>
      <c r="AA404">
        <v>8</v>
      </c>
      <c r="AB404">
        <v>3</v>
      </c>
      <c r="AC404">
        <v>0</v>
      </c>
      <c r="AD404">
        <v>9</v>
      </c>
      <c r="AE404">
        <v>0</v>
      </c>
      <c r="AF404">
        <v>3</v>
      </c>
      <c r="AG404">
        <v>2</v>
      </c>
      <c r="AH404">
        <v>0</v>
      </c>
      <c r="AI404" t="s">
        <v>474</v>
      </c>
      <c r="AJ404">
        <v>35.776161999999999</v>
      </c>
      <c r="AK404" t="s">
        <v>475</v>
      </c>
      <c r="AL404">
        <v>-90.761533</v>
      </c>
      <c r="AM404">
        <v>25</v>
      </c>
      <c r="AN404">
        <v>2100</v>
      </c>
      <c r="AO404" t="s">
        <v>118</v>
      </c>
      <c r="AP404">
        <v>-90</v>
      </c>
      <c r="AQ404">
        <v>-59</v>
      </c>
      <c r="AR404">
        <v>320</v>
      </c>
      <c r="AZ404">
        <v>1200</v>
      </c>
      <c r="BA404">
        <v>1</v>
      </c>
      <c r="BB404" t="str">
        <f t="shared" si="96"/>
        <v xml:space="preserve">N325GC  </v>
      </c>
      <c r="BC404">
        <v>1</v>
      </c>
      <c r="BH404">
        <v>2125</v>
      </c>
      <c r="BI404">
        <v>1</v>
      </c>
      <c r="BJ404">
        <v>1</v>
      </c>
      <c r="BK404">
        <v>0</v>
      </c>
      <c r="BL404">
        <v>0</v>
      </c>
      <c r="BO404">
        <v>0</v>
      </c>
      <c r="BP404">
        <v>0</v>
      </c>
      <c r="BW404" t="str">
        <f>"15:27:19.618"</f>
        <v>15:27:19.618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1</v>
      </c>
      <c r="CP404" t="s">
        <v>119</v>
      </c>
      <c r="CQ404">
        <v>511</v>
      </c>
      <c r="CR404">
        <v>0</v>
      </c>
      <c r="CW404">
        <v>6972242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"01/04/2021 15:27:17.528"</f>
        <v>01/04/2021 15:27:17.528</v>
      </c>
      <c r="C405" t="str">
        <f t="shared" si="95"/>
        <v>FFDDD3C0</v>
      </c>
      <c r="D405" t="s">
        <v>113</v>
      </c>
      <c r="E405">
        <v>5</v>
      </c>
      <c r="H405">
        <v>169</v>
      </c>
      <c r="I405" t="s">
        <v>114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>"15:27:19.000"</f>
        <v>15:27:19.000</v>
      </c>
      <c r="T405" t="str">
        <f>"15:27:19.000"</f>
        <v>15:27:19.000</v>
      </c>
      <c r="U405" t="str">
        <f t="shared" si="93"/>
        <v>A3817C</v>
      </c>
      <c r="V405">
        <v>0</v>
      </c>
      <c r="W405">
        <v>0</v>
      </c>
      <c r="X405">
        <v>1</v>
      </c>
      <c r="Z405">
        <v>1</v>
      </c>
      <c r="AA405">
        <v>8</v>
      </c>
      <c r="AB405">
        <v>3</v>
      </c>
      <c r="AC405">
        <v>0</v>
      </c>
      <c r="AD405">
        <v>9</v>
      </c>
      <c r="AE405">
        <v>0</v>
      </c>
      <c r="AF405">
        <v>3</v>
      </c>
      <c r="AG405">
        <v>2</v>
      </c>
      <c r="AH405">
        <v>0</v>
      </c>
      <c r="AI405" t="s">
        <v>474</v>
      </c>
      <c r="AJ405">
        <v>35.776161999999999</v>
      </c>
      <c r="AK405" t="s">
        <v>475</v>
      </c>
      <c r="AL405">
        <v>-90.761533</v>
      </c>
      <c r="AM405">
        <v>25</v>
      </c>
      <c r="AN405">
        <v>2100</v>
      </c>
      <c r="AO405" t="s">
        <v>118</v>
      </c>
      <c r="AP405">
        <v>-90</v>
      </c>
      <c r="AQ405">
        <v>-59</v>
      </c>
      <c r="AR405">
        <v>320</v>
      </c>
      <c r="AZ405">
        <v>1200</v>
      </c>
      <c r="BA405">
        <v>1</v>
      </c>
      <c r="BB405" t="str">
        <f t="shared" si="96"/>
        <v xml:space="preserve">N325GC  </v>
      </c>
      <c r="BC405">
        <v>1</v>
      </c>
      <c r="BH405">
        <v>2125</v>
      </c>
      <c r="BI405">
        <v>1</v>
      </c>
      <c r="BJ405">
        <v>1</v>
      </c>
      <c r="BK405">
        <v>0</v>
      </c>
      <c r="BL405">
        <v>0</v>
      </c>
      <c r="BO405">
        <v>0</v>
      </c>
      <c r="BP405">
        <v>0</v>
      </c>
      <c r="BW405" t="str">
        <f>"15:27:19.618"</f>
        <v>15:27:19.618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1</v>
      </c>
      <c r="CP405" t="s">
        <v>119</v>
      </c>
      <c r="CQ405">
        <v>511</v>
      </c>
      <c r="CR405">
        <v>0</v>
      </c>
      <c r="CW405">
        <v>6972242</v>
      </c>
      <c r="CY405">
        <v>0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"01/04/2021 15:27:18.386"</f>
        <v>01/04/2021 15:27:18.386</v>
      </c>
      <c r="C406" t="str">
        <f t="shared" si="95"/>
        <v>FFDDD3C0</v>
      </c>
      <c r="D406" t="s">
        <v>178</v>
      </c>
      <c r="E406">
        <v>9</v>
      </c>
      <c r="F406">
        <v>1009</v>
      </c>
      <c r="G406" t="s">
        <v>114</v>
      </c>
      <c r="J406" t="s">
        <v>179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>"15:27:20.000"</f>
        <v>15:27:20.000</v>
      </c>
      <c r="T406" t="str">
        <f>"15:27:20.000"</f>
        <v>15:27:20.000</v>
      </c>
      <c r="U406" t="str">
        <f t="shared" si="93"/>
        <v>A3817C</v>
      </c>
      <c r="V406">
        <v>0</v>
      </c>
      <c r="W406">
        <v>0</v>
      </c>
      <c r="X406">
        <v>1</v>
      </c>
      <c r="Z406">
        <v>1</v>
      </c>
      <c r="AA406">
        <v>8</v>
      </c>
      <c r="AB406">
        <v>3</v>
      </c>
      <c r="AC406">
        <v>0</v>
      </c>
      <c r="AD406">
        <v>9</v>
      </c>
      <c r="AE406">
        <v>0</v>
      </c>
      <c r="AF406">
        <v>3</v>
      </c>
      <c r="AG406">
        <v>2</v>
      </c>
      <c r="AH406">
        <v>0</v>
      </c>
      <c r="AI406" t="s">
        <v>476</v>
      </c>
      <c r="AJ406">
        <v>35.775905000000002</v>
      </c>
      <c r="AK406" t="s">
        <v>477</v>
      </c>
      <c r="AL406">
        <v>-90.762047999999993</v>
      </c>
      <c r="AM406">
        <v>25</v>
      </c>
      <c r="AN406">
        <v>2100</v>
      </c>
      <c r="AO406" t="s">
        <v>118</v>
      </c>
      <c r="AP406">
        <v>-90</v>
      </c>
      <c r="AQ406">
        <v>-59</v>
      </c>
      <c r="AR406">
        <v>320</v>
      </c>
      <c r="AZ406">
        <v>1200</v>
      </c>
      <c r="BA406">
        <v>1</v>
      </c>
      <c r="BB406" t="str">
        <f t="shared" si="96"/>
        <v xml:space="preserve">N325GC  </v>
      </c>
      <c r="BC406">
        <v>1</v>
      </c>
      <c r="BH406">
        <v>2150</v>
      </c>
      <c r="BI406">
        <v>1</v>
      </c>
      <c r="BJ406">
        <v>1</v>
      </c>
      <c r="BK406">
        <v>0</v>
      </c>
      <c r="BL406">
        <v>0</v>
      </c>
      <c r="BO406">
        <v>0</v>
      </c>
      <c r="BP406">
        <v>0</v>
      </c>
      <c r="BW406" t="str">
        <f>"15:27:20.470"</f>
        <v>15:27:20.470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1</v>
      </c>
      <c r="CP406" t="s">
        <v>119</v>
      </c>
      <c r="CQ406">
        <v>511</v>
      </c>
      <c r="CR406">
        <v>0</v>
      </c>
      <c r="CW406">
        <v>6972399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"01/04/2021 15:27:18.386"</f>
        <v>01/04/2021 15:27:18.386</v>
      </c>
      <c r="C407" t="str">
        <f t="shared" si="95"/>
        <v>FFDDD3C0</v>
      </c>
      <c r="D407" t="s">
        <v>113</v>
      </c>
      <c r="E407">
        <v>5</v>
      </c>
      <c r="H407">
        <v>169</v>
      </c>
      <c r="I407" t="s">
        <v>114</v>
      </c>
      <c r="J407" t="s">
        <v>115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>"15:27:20.000"</f>
        <v>15:27:20.000</v>
      </c>
      <c r="T407" t="str">
        <f>"15:27:20.000"</f>
        <v>15:27:20.000</v>
      </c>
      <c r="U407" t="str">
        <f t="shared" si="93"/>
        <v>A3817C</v>
      </c>
      <c r="V407">
        <v>0</v>
      </c>
      <c r="W407">
        <v>0</v>
      </c>
      <c r="X407">
        <v>1</v>
      </c>
      <c r="Z407">
        <v>1</v>
      </c>
      <c r="AA407">
        <v>8</v>
      </c>
      <c r="AB407">
        <v>3</v>
      </c>
      <c r="AC407">
        <v>0</v>
      </c>
      <c r="AD407">
        <v>9</v>
      </c>
      <c r="AE407">
        <v>0</v>
      </c>
      <c r="AF407">
        <v>3</v>
      </c>
      <c r="AG407">
        <v>2</v>
      </c>
      <c r="AH407">
        <v>0</v>
      </c>
      <c r="AI407" t="s">
        <v>476</v>
      </c>
      <c r="AJ407">
        <v>35.775905000000002</v>
      </c>
      <c r="AK407" t="s">
        <v>477</v>
      </c>
      <c r="AL407">
        <v>-90.762047999999993</v>
      </c>
      <c r="AM407">
        <v>25</v>
      </c>
      <c r="AN407">
        <v>2100</v>
      </c>
      <c r="AO407" t="s">
        <v>118</v>
      </c>
      <c r="AP407">
        <v>-90</v>
      </c>
      <c r="AQ407">
        <v>-59</v>
      </c>
      <c r="AR407">
        <v>320</v>
      </c>
      <c r="AZ407">
        <v>1200</v>
      </c>
      <c r="BA407">
        <v>1</v>
      </c>
      <c r="BB407" t="str">
        <f t="shared" si="96"/>
        <v xml:space="preserve">N325GC  </v>
      </c>
      <c r="BC407">
        <v>1</v>
      </c>
      <c r="BH407">
        <v>2150</v>
      </c>
      <c r="BI407">
        <v>1</v>
      </c>
      <c r="BJ407">
        <v>1</v>
      </c>
      <c r="BK407">
        <v>0</v>
      </c>
      <c r="BL407">
        <v>0</v>
      </c>
      <c r="BO407">
        <v>0</v>
      </c>
      <c r="BP407">
        <v>0</v>
      </c>
      <c r="BW407" t="str">
        <f>"15:27:20.470"</f>
        <v>15:27:20.470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1</v>
      </c>
      <c r="CP407" t="s">
        <v>119</v>
      </c>
      <c r="CQ407">
        <v>511</v>
      </c>
      <c r="CR407">
        <v>0</v>
      </c>
      <c r="CW407">
        <v>6972399</v>
      </c>
      <c r="CY407">
        <v>0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"01/04/2021 15:27:19.117"</f>
        <v>01/04/2021 15:27:19.117</v>
      </c>
      <c r="C408" t="str">
        <f t="shared" si="95"/>
        <v>FFDDD3C0</v>
      </c>
      <c r="D408" t="s">
        <v>113</v>
      </c>
      <c r="E408">
        <v>5</v>
      </c>
      <c r="H408">
        <v>169</v>
      </c>
      <c r="I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 t="shared" ref="S408:T410" si="101">"15:27:21.000"</f>
        <v>15:27:21.000</v>
      </c>
      <c r="T408" t="str">
        <f t="shared" si="101"/>
        <v>15:27:21.000</v>
      </c>
      <c r="U408" t="str">
        <f t="shared" si="93"/>
        <v>A3817C</v>
      </c>
      <c r="V408">
        <v>0</v>
      </c>
      <c r="W408">
        <v>0</v>
      </c>
      <c r="X408">
        <v>1</v>
      </c>
      <c r="Z408">
        <v>1</v>
      </c>
      <c r="AA408">
        <v>8</v>
      </c>
      <c r="AB408">
        <v>3</v>
      </c>
      <c r="AC408">
        <v>0</v>
      </c>
      <c r="AD408">
        <v>9</v>
      </c>
      <c r="AE408">
        <v>0</v>
      </c>
      <c r="AF408">
        <v>3</v>
      </c>
      <c r="AG408">
        <v>2</v>
      </c>
      <c r="AH408">
        <v>0</v>
      </c>
      <c r="AI408" t="s">
        <v>478</v>
      </c>
      <c r="AJ408">
        <v>35.775626000000003</v>
      </c>
      <c r="AK408" t="s">
        <v>479</v>
      </c>
      <c r="AL408">
        <v>-90.762563</v>
      </c>
      <c r="AM408">
        <v>25</v>
      </c>
      <c r="AN408">
        <v>2100</v>
      </c>
      <c r="AO408" t="s">
        <v>118</v>
      </c>
      <c r="AP408">
        <v>-90</v>
      </c>
      <c r="AQ408">
        <v>-59</v>
      </c>
      <c r="AR408">
        <v>256</v>
      </c>
      <c r="AZ408">
        <v>1200</v>
      </c>
      <c r="BA408">
        <v>1</v>
      </c>
      <c r="BB408" t="str">
        <f t="shared" si="96"/>
        <v xml:space="preserve">N325GC  </v>
      </c>
      <c r="BC408">
        <v>1</v>
      </c>
      <c r="BH408">
        <v>2150</v>
      </c>
      <c r="BI408">
        <v>1</v>
      </c>
      <c r="BJ408">
        <v>1</v>
      </c>
      <c r="BK408">
        <v>0</v>
      </c>
      <c r="BL408">
        <v>0</v>
      </c>
      <c r="BO408">
        <v>0</v>
      </c>
      <c r="BP408">
        <v>0</v>
      </c>
      <c r="BW408" t="str">
        <f>"15:27:21.201"</f>
        <v>15:27:21.201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1</v>
      </c>
      <c r="CP408" t="s">
        <v>119</v>
      </c>
      <c r="CQ408">
        <v>511</v>
      </c>
      <c r="CR408">
        <v>0</v>
      </c>
      <c r="CW408">
        <v>6972531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"01/04/2021 15:27:19.117"</f>
        <v>01/04/2021 15:27:19.117</v>
      </c>
      <c r="C409" t="str">
        <f t="shared" si="95"/>
        <v>FFDDD3C0</v>
      </c>
      <c r="D409" t="s">
        <v>306</v>
      </c>
      <c r="E409">
        <v>15</v>
      </c>
      <c r="H409">
        <v>30</v>
      </c>
      <c r="I409" t="s">
        <v>114</v>
      </c>
      <c r="J409" t="s">
        <v>307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 t="shared" si="101"/>
        <v>15:27:21.000</v>
      </c>
      <c r="T409" t="str">
        <f t="shared" si="101"/>
        <v>15:27:21.000</v>
      </c>
      <c r="U409" t="str">
        <f t="shared" si="93"/>
        <v>A3817C</v>
      </c>
      <c r="V409">
        <v>0</v>
      </c>
      <c r="W409">
        <v>0</v>
      </c>
      <c r="X409">
        <v>1</v>
      </c>
      <c r="Z409">
        <v>1</v>
      </c>
      <c r="AA409">
        <v>8</v>
      </c>
      <c r="AB409">
        <v>3</v>
      </c>
      <c r="AC409">
        <v>0</v>
      </c>
      <c r="AD409">
        <v>9</v>
      </c>
      <c r="AE409">
        <v>0</v>
      </c>
      <c r="AF409">
        <v>3</v>
      </c>
      <c r="AG409">
        <v>2</v>
      </c>
      <c r="AH409">
        <v>0</v>
      </c>
      <c r="AI409" t="s">
        <v>478</v>
      </c>
      <c r="AJ409">
        <v>35.775626000000003</v>
      </c>
      <c r="AK409" t="s">
        <v>479</v>
      </c>
      <c r="AL409">
        <v>-90.762563</v>
      </c>
      <c r="AM409">
        <v>25</v>
      </c>
      <c r="AN409">
        <v>2100</v>
      </c>
      <c r="AO409" t="s">
        <v>118</v>
      </c>
      <c r="AP409">
        <v>-90</v>
      </c>
      <c r="AQ409">
        <v>-59</v>
      </c>
      <c r="AR409">
        <v>256</v>
      </c>
      <c r="AZ409">
        <v>1200</v>
      </c>
      <c r="BA409">
        <v>1</v>
      </c>
      <c r="BB409" t="str">
        <f t="shared" si="96"/>
        <v xml:space="preserve">N325GC  </v>
      </c>
      <c r="BC409">
        <v>1</v>
      </c>
      <c r="BH409">
        <v>2125</v>
      </c>
      <c r="BI409">
        <v>1</v>
      </c>
      <c r="BJ409">
        <v>1</v>
      </c>
      <c r="BK409">
        <v>0</v>
      </c>
      <c r="BL409">
        <v>0</v>
      </c>
      <c r="BO409">
        <v>0</v>
      </c>
      <c r="BP409">
        <v>0</v>
      </c>
      <c r="BW409" t="str">
        <f>"15:27:21.201"</f>
        <v>15:27:21.201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0</v>
      </c>
      <c r="CP409" t="s">
        <v>119</v>
      </c>
      <c r="CQ409">
        <v>530</v>
      </c>
      <c r="CR409">
        <v>0</v>
      </c>
      <c r="CW409">
        <v>7253508</v>
      </c>
      <c r="CY409">
        <v>0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"01/04/2021 15:27:19.117"</f>
        <v>01/04/2021 15:27:19.117</v>
      </c>
      <c r="C410" t="str">
        <f t="shared" si="95"/>
        <v>FFDDD3C0</v>
      </c>
      <c r="D410" t="s">
        <v>178</v>
      </c>
      <c r="E410">
        <v>9</v>
      </c>
      <c r="F410">
        <v>1009</v>
      </c>
      <c r="G410" t="s">
        <v>114</v>
      </c>
      <c r="J410" t="s">
        <v>179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 t="shared" si="101"/>
        <v>15:27:21.000</v>
      </c>
      <c r="T410" t="str">
        <f t="shared" si="101"/>
        <v>15:27:21.000</v>
      </c>
      <c r="U410" t="str">
        <f t="shared" si="93"/>
        <v>A3817C</v>
      </c>
      <c r="V410">
        <v>0</v>
      </c>
      <c r="W410">
        <v>0</v>
      </c>
      <c r="X410">
        <v>1</v>
      </c>
      <c r="Z410">
        <v>1</v>
      </c>
      <c r="AA410">
        <v>8</v>
      </c>
      <c r="AB410">
        <v>3</v>
      </c>
      <c r="AC410">
        <v>0</v>
      </c>
      <c r="AD410">
        <v>9</v>
      </c>
      <c r="AE410">
        <v>0</v>
      </c>
      <c r="AF410">
        <v>3</v>
      </c>
      <c r="AG410">
        <v>2</v>
      </c>
      <c r="AH410">
        <v>0</v>
      </c>
      <c r="AI410" t="s">
        <v>478</v>
      </c>
      <c r="AJ410">
        <v>35.775626000000003</v>
      </c>
      <c r="AK410" t="s">
        <v>479</v>
      </c>
      <c r="AL410">
        <v>-90.762563</v>
      </c>
      <c r="AM410">
        <v>25</v>
      </c>
      <c r="AN410">
        <v>2100</v>
      </c>
      <c r="AO410" t="s">
        <v>118</v>
      </c>
      <c r="AP410">
        <v>-90</v>
      </c>
      <c r="AQ410">
        <v>-59</v>
      </c>
      <c r="AR410">
        <v>256</v>
      </c>
      <c r="AZ410">
        <v>1200</v>
      </c>
      <c r="BA410">
        <v>1</v>
      </c>
      <c r="BB410" t="str">
        <f t="shared" si="96"/>
        <v xml:space="preserve">N325GC  </v>
      </c>
      <c r="BC410">
        <v>1</v>
      </c>
      <c r="BH410">
        <v>2150</v>
      </c>
      <c r="BI410">
        <v>1</v>
      </c>
      <c r="BJ410">
        <v>1</v>
      </c>
      <c r="BK410">
        <v>0</v>
      </c>
      <c r="BL410">
        <v>0</v>
      </c>
      <c r="BO410">
        <v>0</v>
      </c>
      <c r="BP410">
        <v>0</v>
      </c>
      <c r="BW410" t="str">
        <f>"15:27:21.201"</f>
        <v>15:27:21.201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1</v>
      </c>
      <c r="CP410" t="s">
        <v>119</v>
      </c>
      <c r="CQ410">
        <v>511</v>
      </c>
      <c r="CR410">
        <v>0</v>
      </c>
      <c r="CW410">
        <v>6972531</v>
      </c>
      <c r="CY410">
        <v>0</v>
      </c>
      <c r="CZ410">
        <v>0</v>
      </c>
      <c r="DA410">
        <v>1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"01/04/2021 15:27:20.751"</f>
        <v>01/04/2021 15:27:20.751</v>
      </c>
      <c r="C411" t="str">
        <f t="shared" si="95"/>
        <v>FFDDD3C0</v>
      </c>
      <c r="D411" t="s">
        <v>178</v>
      </c>
      <c r="E411">
        <v>9</v>
      </c>
      <c r="F411">
        <v>1009</v>
      </c>
      <c r="G411" t="s">
        <v>114</v>
      </c>
      <c r="J411" t="s">
        <v>179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 t="shared" ref="S411:T413" si="102">"15:27:22.000"</f>
        <v>15:27:22.000</v>
      </c>
      <c r="T411" t="str">
        <f t="shared" si="102"/>
        <v>15:27:22.000</v>
      </c>
      <c r="U411" t="str">
        <f t="shared" si="93"/>
        <v>A3817C</v>
      </c>
      <c r="V411">
        <v>0</v>
      </c>
      <c r="W411">
        <v>0</v>
      </c>
      <c r="X411">
        <v>1</v>
      </c>
      <c r="Z411">
        <v>1</v>
      </c>
      <c r="AA411">
        <v>8</v>
      </c>
      <c r="AB411">
        <v>3</v>
      </c>
      <c r="AC411">
        <v>0</v>
      </c>
      <c r="AD411">
        <v>9</v>
      </c>
      <c r="AE411">
        <v>0</v>
      </c>
      <c r="AF411">
        <v>3</v>
      </c>
      <c r="AG411">
        <v>2</v>
      </c>
      <c r="AH411">
        <v>0</v>
      </c>
      <c r="AI411" t="s">
        <v>480</v>
      </c>
      <c r="AJ411">
        <v>35.775346999999996</v>
      </c>
      <c r="AK411" t="s">
        <v>481</v>
      </c>
      <c r="AL411">
        <v>-90.763077999999993</v>
      </c>
      <c r="AM411">
        <v>25</v>
      </c>
      <c r="AN411">
        <v>2100</v>
      </c>
      <c r="AO411" t="s">
        <v>118</v>
      </c>
      <c r="AP411">
        <v>-88</v>
      </c>
      <c r="AQ411">
        <v>-61</v>
      </c>
      <c r="AR411">
        <v>192</v>
      </c>
      <c r="AZ411">
        <v>1200</v>
      </c>
      <c r="BA411">
        <v>1</v>
      </c>
      <c r="BB411" t="str">
        <f t="shared" si="96"/>
        <v xml:space="preserve">N325GC  </v>
      </c>
      <c r="BC411">
        <v>1</v>
      </c>
      <c r="BH411">
        <v>2150</v>
      </c>
      <c r="BI411">
        <v>1</v>
      </c>
      <c r="BJ411">
        <v>1</v>
      </c>
      <c r="BK411">
        <v>0</v>
      </c>
      <c r="BL411">
        <v>0</v>
      </c>
      <c r="BO411">
        <v>0</v>
      </c>
      <c r="BP411">
        <v>0</v>
      </c>
      <c r="BW411" t="str">
        <f>"15:27:22.846"</f>
        <v>15:27:22.846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1</v>
      </c>
      <c r="CP411" t="s">
        <v>119</v>
      </c>
      <c r="CQ411">
        <v>511</v>
      </c>
      <c r="CR411">
        <v>0</v>
      </c>
      <c r="CW411">
        <v>6972839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"01/04/2021 15:27:20.751"</f>
        <v>01/04/2021 15:27:20.751</v>
      </c>
      <c r="C412" t="str">
        <f t="shared" si="95"/>
        <v>FFDDD3C0</v>
      </c>
      <c r="D412" t="s">
        <v>306</v>
      </c>
      <c r="E412">
        <v>15</v>
      </c>
      <c r="H412">
        <v>30</v>
      </c>
      <c r="I412" t="s">
        <v>114</v>
      </c>
      <c r="J412" t="s">
        <v>307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 t="shared" si="102"/>
        <v>15:27:22.000</v>
      </c>
      <c r="T412" t="str">
        <f t="shared" si="102"/>
        <v>15:27:22.000</v>
      </c>
      <c r="U412" t="str">
        <f t="shared" si="93"/>
        <v>A3817C</v>
      </c>
      <c r="V412">
        <v>0</v>
      </c>
      <c r="W412">
        <v>0</v>
      </c>
      <c r="X412">
        <v>1</v>
      </c>
      <c r="Z412">
        <v>1</v>
      </c>
      <c r="AA412">
        <v>8</v>
      </c>
      <c r="AB412">
        <v>3</v>
      </c>
      <c r="AC412">
        <v>0</v>
      </c>
      <c r="AD412">
        <v>9</v>
      </c>
      <c r="AE412">
        <v>0</v>
      </c>
      <c r="AF412">
        <v>3</v>
      </c>
      <c r="AG412">
        <v>2</v>
      </c>
      <c r="AH412">
        <v>0</v>
      </c>
      <c r="AI412" t="s">
        <v>480</v>
      </c>
      <c r="AJ412">
        <v>35.775346999999996</v>
      </c>
      <c r="AK412" t="s">
        <v>481</v>
      </c>
      <c r="AL412">
        <v>-90.763077999999993</v>
      </c>
      <c r="AM412">
        <v>25</v>
      </c>
      <c r="AN412">
        <v>2100</v>
      </c>
      <c r="AO412" t="s">
        <v>118</v>
      </c>
      <c r="AP412">
        <v>-88</v>
      </c>
      <c r="AQ412">
        <v>-61</v>
      </c>
      <c r="AR412">
        <v>192</v>
      </c>
      <c r="AZ412">
        <v>1200</v>
      </c>
      <c r="BA412">
        <v>1</v>
      </c>
      <c r="BB412" t="str">
        <f t="shared" si="96"/>
        <v xml:space="preserve">N325GC  </v>
      </c>
      <c r="BC412">
        <v>1</v>
      </c>
      <c r="BH412">
        <v>2125</v>
      </c>
      <c r="BI412">
        <v>1</v>
      </c>
      <c r="BJ412">
        <v>1</v>
      </c>
      <c r="BK412">
        <v>0</v>
      </c>
      <c r="BL412">
        <v>0</v>
      </c>
      <c r="BO412">
        <v>0</v>
      </c>
      <c r="BP412">
        <v>0</v>
      </c>
      <c r="BW412" t="str">
        <f>"15:27:22.846"</f>
        <v>15:27:22.846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0</v>
      </c>
      <c r="CP412" t="s">
        <v>119</v>
      </c>
      <c r="CQ412">
        <v>530</v>
      </c>
      <c r="CR412">
        <v>0</v>
      </c>
      <c r="CW412">
        <v>7253801</v>
      </c>
      <c r="CY412">
        <v>0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"01/04/2021 15:27:20.751"</f>
        <v>01/04/2021 15:27:20.751</v>
      </c>
      <c r="C413" t="str">
        <f t="shared" si="95"/>
        <v>FFDDD3C0</v>
      </c>
      <c r="D413" t="s">
        <v>113</v>
      </c>
      <c r="E413">
        <v>5</v>
      </c>
      <c r="H413">
        <v>169</v>
      </c>
      <c r="I413" t="s">
        <v>114</v>
      </c>
      <c r="J413" t="s">
        <v>115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 t="shared" si="102"/>
        <v>15:27:22.000</v>
      </c>
      <c r="T413" t="str">
        <f t="shared" si="102"/>
        <v>15:27:22.000</v>
      </c>
      <c r="U413" t="str">
        <f t="shared" si="93"/>
        <v>A3817C</v>
      </c>
      <c r="V413">
        <v>0</v>
      </c>
      <c r="W413">
        <v>0</v>
      </c>
      <c r="X413">
        <v>1</v>
      </c>
      <c r="Z413">
        <v>1</v>
      </c>
      <c r="AA413">
        <v>8</v>
      </c>
      <c r="AB413">
        <v>3</v>
      </c>
      <c r="AC413">
        <v>0</v>
      </c>
      <c r="AD413">
        <v>9</v>
      </c>
      <c r="AE413">
        <v>0</v>
      </c>
      <c r="AF413">
        <v>3</v>
      </c>
      <c r="AG413">
        <v>2</v>
      </c>
      <c r="AH413">
        <v>0</v>
      </c>
      <c r="AI413" t="s">
        <v>480</v>
      </c>
      <c r="AJ413">
        <v>35.775346999999996</v>
      </c>
      <c r="AK413" t="s">
        <v>481</v>
      </c>
      <c r="AL413">
        <v>-90.763077999999993</v>
      </c>
      <c r="AM413">
        <v>25</v>
      </c>
      <c r="AN413">
        <v>2100</v>
      </c>
      <c r="AO413" t="s">
        <v>118</v>
      </c>
      <c r="AP413">
        <v>-88</v>
      </c>
      <c r="AQ413">
        <v>-61</v>
      </c>
      <c r="AR413">
        <v>192</v>
      </c>
      <c r="AZ413">
        <v>1200</v>
      </c>
      <c r="BA413">
        <v>1</v>
      </c>
      <c r="BB413" t="str">
        <f t="shared" si="96"/>
        <v xml:space="preserve">N325GC  </v>
      </c>
      <c r="BC413">
        <v>1</v>
      </c>
      <c r="BH413">
        <v>2150</v>
      </c>
      <c r="BI413">
        <v>1</v>
      </c>
      <c r="BJ413">
        <v>1</v>
      </c>
      <c r="BK413">
        <v>0</v>
      </c>
      <c r="BL413">
        <v>0</v>
      </c>
      <c r="BO413">
        <v>0</v>
      </c>
      <c r="BP413">
        <v>0</v>
      </c>
      <c r="BW413" t="str">
        <f>"15:27:22.846"</f>
        <v>15:27:22.846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1</v>
      </c>
      <c r="CP413" t="s">
        <v>119</v>
      </c>
      <c r="CQ413">
        <v>511</v>
      </c>
      <c r="CR413">
        <v>0</v>
      </c>
      <c r="CW413">
        <v>6972839</v>
      </c>
      <c r="CY413">
        <v>0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"01/04/2021 15:27:21.866"</f>
        <v>01/04/2021 15:27:21.866</v>
      </c>
      <c r="C414" t="str">
        <f t="shared" si="95"/>
        <v>FFDDD3C0</v>
      </c>
      <c r="D414" t="s">
        <v>178</v>
      </c>
      <c r="E414">
        <v>9</v>
      </c>
      <c r="F414">
        <v>1009</v>
      </c>
      <c r="G414" t="s">
        <v>114</v>
      </c>
      <c r="J414" t="s">
        <v>179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 t="shared" ref="S414:T416" si="103">"15:27:23.000"</f>
        <v>15:27:23.000</v>
      </c>
      <c r="T414" t="str">
        <f t="shared" si="103"/>
        <v>15:27:23.000</v>
      </c>
      <c r="U414" t="str">
        <f t="shared" si="93"/>
        <v>A3817C</v>
      </c>
      <c r="V414">
        <v>0</v>
      </c>
      <c r="W414">
        <v>0</v>
      </c>
      <c r="X414">
        <v>1</v>
      </c>
      <c r="Z414">
        <v>1</v>
      </c>
      <c r="AA414">
        <v>8</v>
      </c>
      <c r="AB414">
        <v>3</v>
      </c>
      <c r="AC414">
        <v>0</v>
      </c>
      <c r="AD414">
        <v>9</v>
      </c>
      <c r="AE414">
        <v>0</v>
      </c>
      <c r="AF414">
        <v>3</v>
      </c>
      <c r="AG414">
        <v>2</v>
      </c>
      <c r="AH414">
        <v>0</v>
      </c>
      <c r="AI414" t="s">
        <v>482</v>
      </c>
      <c r="AJ414">
        <v>35.775067999999997</v>
      </c>
      <c r="AK414" t="s">
        <v>483</v>
      </c>
      <c r="AL414">
        <v>-90.763570999999999</v>
      </c>
      <c r="AM414">
        <v>25</v>
      </c>
      <c r="AN414">
        <v>2100</v>
      </c>
      <c r="AO414" t="s">
        <v>118</v>
      </c>
      <c r="AP414">
        <v>-89</v>
      </c>
      <c r="AQ414">
        <v>-60</v>
      </c>
      <c r="AR414">
        <v>128</v>
      </c>
      <c r="AZ414">
        <v>1200</v>
      </c>
      <c r="BA414">
        <v>1</v>
      </c>
      <c r="BB414" t="str">
        <f t="shared" si="96"/>
        <v xml:space="preserve">N325GC  </v>
      </c>
      <c r="BC414">
        <v>1</v>
      </c>
      <c r="BH414">
        <v>2150</v>
      </c>
      <c r="BI414">
        <v>1</v>
      </c>
      <c r="BJ414">
        <v>1</v>
      </c>
      <c r="BK414">
        <v>0</v>
      </c>
      <c r="BL414">
        <v>0</v>
      </c>
      <c r="BO414">
        <v>0</v>
      </c>
      <c r="BP414">
        <v>0</v>
      </c>
      <c r="BW414" t="str">
        <f>"15:27:23.966"</f>
        <v>15:27:23.966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0</v>
      </c>
      <c r="CP414" t="s">
        <v>119</v>
      </c>
      <c r="CQ414">
        <v>530</v>
      </c>
      <c r="CR414">
        <v>0</v>
      </c>
      <c r="CW414">
        <v>7254006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"01/04/2021 15:27:21.866"</f>
        <v>01/04/2021 15:27:21.866</v>
      </c>
      <c r="C415" t="str">
        <f t="shared" si="95"/>
        <v>FFDDD3C0</v>
      </c>
      <c r="D415" t="s">
        <v>306</v>
      </c>
      <c r="E415">
        <v>15</v>
      </c>
      <c r="H415">
        <v>30</v>
      </c>
      <c r="I415" t="s">
        <v>114</v>
      </c>
      <c r="J415" t="s">
        <v>307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 t="shared" si="103"/>
        <v>15:27:23.000</v>
      </c>
      <c r="T415" t="str">
        <f t="shared" si="103"/>
        <v>15:27:23.000</v>
      </c>
      <c r="U415" t="str">
        <f t="shared" si="93"/>
        <v>A3817C</v>
      </c>
      <c r="V415">
        <v>0</v>
      </c>
      <c r="W415">
        <v>0</v>
      </c>
      <c r="X415">
        <v>1</v>
      </c>
      <c r="Z415">
        <v>1</v>
      </c>
      <c r="AA415">
        <v>8</v>
      </c>
      <c r="AB415">
        <v>3</v>
      </c>
      <c r="AC415">
        <v>0</v>
      </c>
      <c r="AD415">
        <v>9</v>
      </c>
      <c r="AE415">
        <v>0</v>
      </c>
      <c r="AF415">
        <v>3</v>
      </c>
      <c r="AG415">
        <v>2</v>
      </c>
      <c r="AH415">
        <v>0</v>
      </c>
      <c r="AI415" t="s">
        <v>482</v>
      </c>
      <c r="AJ415">
        <v>35.775067999999997</v>
      </c>
      <c r="AK415" t="s">
        <v>483</v>
      </c>
      <c r="AL415">
        <v>-90.763570999999999</v>
      </c>
      <c r="AM415">
        <v>25</v>
      </c>
      <c r="AN415">
        <v>2100</v>
      </c>
      <c r="AO415" t="s">
        <v>118</v>
      </c>
      <c r="AP415">
        <v>-89</v>
      </c>
      <c r="AQ415">
        <v>-60</v>
      </c>
      <c r="AR415">
        <v>128</v>
      </c>
      <c r="AZ415">
        <v>1200</v>
      </c>
      <c r="BA415">
        <v>1</v>
      </c>
      <c r="BB415" t="str">
        <f t="shared" si="96"/>
        <v xml:space="preserve">N325GC  </v>
      </c>
      <c r="BC415">
        <v>1</v>
      </c>
      <c r="BH415">
        <v>2150</v>
      </c>
      <c r="BI415">
        <v>1</v>
      </c>
      <c r="BJ415">
        <v>1</v>
      </c>
      <c r="BK415">
        <v>0</v>
      </c>
      <c r="BL415">
        <v>0</v>
      </c>
      <c r="BO415">
        <v>0</v>
      </c>
      <c r="BP415">
        <v>0</v>
      </c>
      <c r="BW415" t="str">
        <f>"15:27:23.966"</f>
        <v>15:27:23.966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0</v>
      </c>
      <c r="CP415" t="s">
        <v>119</v>
      </c>
      <c r="CQ415">
        <v>530</v>
      </c>
      <c r="CR415">
        <v>0</v>
      </c>
      <c r="CW415">
        <v>7254006</v>
      </c>
      <c r="CY415">
        <v>0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"01/04/2021 15:27:21.866"</f>
        <v>01/04/2021 15:27:21.866</v>
      </c>
      <c r="C416" t="str">
        <f t="shared" si="95"/>
        <v>FFDDD3C0</v>
      </c>
      <c r="D416" t="s">
        <v>113</v>
      </c>
      <c r="E416">
        <v>5</v>
      </c>
      <c r="H416">
        <v>169</v>
      </c>
      <c r="I416" t="s">
        <v>114</v>
      </c>
      <c r="J416" t="s">
        <v>115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 t="shared" si="103"/>
        <v>15:27:23.000</v>
      </c>
      <c r="T416" t="str">
        <f t="shared" si="103"/>
        <v>15:27:23.000</v>
      </c>
      <c r="U416" t="str">
        <f t="shared" si="93"/>
        <v>A3817C</v>
      </c>
      <c r="V416">
        <v>0</v>
      </c>
      <c r="W416">
        <v>0</v>
      </c>
      <c r="X416">
        <v>1</v>
      </c>
      <c r="Z416">
        <v>1</v>
      </c>
      <c r="AA416">
        <v>8</v>
      </c>
      <c r="AB416">
        <v>3</v>
      </c>
      <c r="AC416">
        <v>0</v>
      </c>
      <c r="AD416">
        <v>9</v>
      </c>
      <c r="AE416">
        <v>0</v>
      </c>
      <c r="AF416">
        <v>3</v>
      </c>
      <c r="AG416">
        <v>2</v>
      </c>
      <c r="AH416">
        <v>0</v>
      </c>
      <c r="AI416" t="s">
        <v>482</v>
      </c>
      <c r="AJ416">
        <v>35.775067999999997</v>
      </c>
      <c r="AK416" t="s">
        <v>483</v>
      </c>
      <c r="AL416">
        <v>-90.763570999999999</v>
      </c>
      <c r="AM416">
        <v>25</v>
      </c>
      <c r="AN416">
        <v>2100</v>
      </c>
      <c r="AO416" t="s">
        <v>118</v>
      </c>
      <c r="AP416">
        <v>-89</v>
      </c>
      <c r="AQ416">
        <v>-60</v>
      </c>
      <c r="AR416">
        <v>128</v>
      </c>
      <c r="AZ416">
        <v>1200</v>
      </c>
      <c r="BA416">
        <v>1</v>
      </c>
      <c r="BB416" t="str">
        <f t="shared" si="96"/>
        <v xml:space="preserve">N325GC  </v>
      </c>
      <c r="BC416">
        <v>1</v>
      </c>
      <c r="BH416">
        <v>2150</v>
      </c>
      <c r="BI416">
        <v>1</v>
      </c>
      <c r="BJ416">
        <v>1</v>
      </c>
      <c r="BK416">
        <v>0</v>
      </c>
      <c r="BL416">
        <v>0</v>
      </c>
      <c r="BO416">
        <v>0</v>
      </c>
      <c r="BP416">
        <v>0</v>
      </c>
      <c r="BW416" t="str">
        <f>"15:27:23.966"</f>
        <v>15:27:23.966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0</v>
      </c>
      <c r="CP416" t="s">
        <v>119</v>
      </c>
      <c r="CQ416">
        <v>530</v>
      </c>
      <c r="CR416">
        <v>0</v>
      </c>
      <c r="CW416">
        <v>7254006</v>
      </c>
      <c r="CY416">
        <v>0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"01/04/2021 15:27:22.314"</f>
        <v>01/04/2021 15:27:22.314</v>
      </c>
      <c r="C417" t="str">
        <f t="shared" si="95"/>
        <v>FFDDD3C0</v>
      </c>
      <c r="D417" t="s">
        <v>178</v>
      </c>
      <c r="E417">
        <v>9</v>
      </c>
      <c r="F417">
        <v>1009</v>
      </c>
      <c r="G417" t="s">
        <v>114</v>
      </c>
      <c r="J417" t="s">
        <v>179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 t="shared" ref="S417:T419" si="104">"15:27:24.000"</f>
        <v>15:27:24.000</v>
      </c>
      <c r="T417" t="str">
        <f t="shared" si="104"/>
        <v>15:27:24.000</v>
      </c>
      <c r="U417" t="str">
        <f t="shared" si="93"/>
        <v>A3817C</v>
      </c>
      <c r="V417">
        <v>0</v>
      </c>
      <c r="W417">
        <v>0</v>
      </c>
      <c r="X417">
        <v>1</v>
      </c>
      <c r="Z417">
        <v>1</v>
      </c>
      <c r="AA417">
        <v>8</v>
      </c>
      <c r="AB417">
        <v>3</v>
      </c>
      <c r="AC417">
        <v>0</v>
      </c>
      <c r="AD417">
        <v>9</v>
      </c>
      <c r="AE417">
        <v>0</v>
      </c>
      <c r="AF417">
        <v>3</v>
      </c>
      <c r="AG417">
        <v>2</v>
      </c>
      <c r="AH417">
        <v>0</v>
      </c>
      <c r="AI417" t="s">
        <v>484</v>
      </c>
      <c r="AJ417">
        <v>35.774788999999998</v>
      </c>
      <c r="AK417" t="s">
        <v>485</v>
      </c>
      <c r="AL417">
        <v>-90.764086000000006</v>
      </c>
      <c r="AM417">
        <v>25</v>
      </c>
      <c r="AN417">
        <v>2100</v>
      </c>
      <c r="AO417" t="s">
        <v>118</v>
      </c>
      <c r="AP417">
        <v>-89</v>
      </c>
      <c r="AQ417">
        <v>-60</v>
      </c>
      <c r="AR417">
        <v>128</v>
      </c>
      <c r="AZ417">
        <v>1200</v>
      </c>
      <c r="BA417">
        <v>1</v>
      </c>
      <c r="BB417" t="str">
        <f t="shared" si="96"/>
        <v xml:space="preserve">N325GC  </v>
      </c>
      <c r="BC417">
        <v>1</v>
      </c>
      <c r="BH417">
        <v>2150</v>
      </c>
      <c r="BI417">
        <v>1</v>
      </c>
      <c r="BJ417">
        <v>1</v>
      </c>
      <c r="BK417">
        <v>0</v>
      </c>
      <c r="BL417">
        <v>0</v>
      </c>
      <c r="BO417">
        <v>0</v>
      </c>
      <c r="BP417">
        <v>0</v>
      </c>
      <c r="BW417" t="str">
        <f>"15:27:24.404"</f>
        <v>15:27:24.404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0</v>
      </c>
      <c r="CP417" t="s">
        <v>119</v>
      </c>
      <c r="CQ417">
        <v>511</v>
      </c>
      <c r="CR417">
        <v>0</v>
      </c>
      <c r="CW417">
        <v>6973142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"01/04/2021 15:27:22.314"</f>
        <v>01/04/2021 15:27:22.314</v>
      </c>
      <c r="C418" t="str">
        <f t="shared" si="95"/>
        <v>FFDDD3C0</v>
      </c>
      <c r="D418" t="s">
        <v>306</v>
      </c>
      <c r="E418">
        <v>15</v>
      </c>
      <c r="H418">
        <v>30</v>
      </c>
      <c r="I418" t="s">
        <v>114</v>
      </c>
      <c r="J418" t="s">
        <v>307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 t="shared" si="104"/>
        <v>15:27:24.000</v>
      </c>
      <c r="T418" t="str">
        <f t="shared" si="104"/>
        <v>15:27:24.000</v>
      </c>
      <c r="U418" t="str">
        <f t="shared" si="93"/>
        <v>A3817C</v>
      </c>
      <c r="V418">
        <v>0</v>
      </c>
      <c r="W418">
        <v>0</v>
      </c>
      <c r="X418">
        <v>1</v>
      </c>
      <c r="Z418">
        <v>1</v>
      </c>
      <c r="AA418">
        <v>8</v>
      </c>
      <c r="AB418">
        <v>3</v>
      </c>
      <c r="AC418">
        <v>0</v>
      </c>
      <c r="AD418">
        <v>9</v>
      </c>
      <c r="AE418">
        <v>0</v>
      </c>
      <c r="AF418">
        <v>3</v>
      </c>
      <c r="AG418">
        <v>2</v>
      </c>
      <c r="AH418">
        <v>0</v>
      </c>
      <c r="AI418" t="s">
        <v>484</v>
      </c>
      <c r="AJ418">
        <v>35.774788999999998</v>
      </c>
      <c r="AK418" t="s">
        <v>485</v>
      </c>
      <c r="AL418">
        <v>-90.764086000000006</v>
      </c>
      <c r="AM418">
        <v>25</v>
      </c>
      <c r="AN418">
        <v>2100</v>
      </c>
      <c r="AO418" t="s">
        <v>118</v>
      </c>
      <c r="AP418">
        <v>-89</v>
      </c>
      <c r="AQ418">
        <v>-60</v>
      </c>
      <c r="AR418">
        <v>128</v>
      </c>
      <c r="AZ418">
        <v>1200</v>
      </c>
      <c r="BA418">
        <v>1</v>
      </c>
      <c r="BB418" t="str">
        <f t="shared" si="96"/>
        <v xml:space="preserve">N325GC  </v>
      </c>
      <c r="BC418">
        <v>1</v>
      </c>
      <c r="BH418">
        <v>2150</v>
      </c>
      <c r="BI418">
        <v>1</v>
      </c>
      <c r="BJ418">
        <v>1</v>
      </c>
      <c r="BK418">
        <v>0</v>
      </c>
      <c r="BL418">
        <v>0</v>
      </c>
      <c r="BO418">
        <v>0</v>
      </c>
      <c r="BP418">
        <v>0</v>
      </c>
      <c r="BW418" t="str">
        <f>"15:27:24.404"</f>
        <v>15:27:24.404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0</v>
      </c>
      <c r="CP418" t="s">
        <v>119</v>
      </c>
      <c r="CQ418">
        <v>530</v>
      </c>
      <c r="CR418">
        <v>0</v>
      </c>
      <c r="CW418">
        <v>7254094</v>
      </c>
      <c r="CY418">
        <v>0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"01/04/2021 15:27:22.314"</f>
        <v>01/04/2021 15:27:22.314</v>
      </c>
      <c r="C419" t="str">
        <f t="shared" si="95"/>
        <v>FFDDD3C0</v>
      </c>
      <c r="D419" t="s">
        <v>113</v>
      </c>
      <c r="E419">
        <v>5</v>
      </c>
      <c r="H419">
        <v>169</v>
      </c>
      <c r="I419" t="s">
        <v>114</v>
      </c>
      <c r="J419" t="s">
        <v>115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 t="shared" si="104"/>
        <v>15:27:24.000</v>
      </c>
      <c r="T419" t="str">
        <f t="shared" si="104"/>
        <v>15:27:24.000</v>
      </c>
      <c r="U419" t="str">
        <f t="shared" si="93"/>
        <v>A3817C</v>
      </c>
      <c r="V419">
        <v>0</v>
      </c>
      <c r="W419">
        <v>0</v>
      </c>
      <c r="X419">
        <v>1</v>
      </c>
      <c r="Z419">
        <v>1</v>
      </c>
      <c r="AA419">
        <v>8</v>
      </c>
      <c r="AB419">
        <v>3</v>
      </c>
      <c r="AC419">
        <v>0</v>
      </c>
      <c r="AD419">
        <v>9</v>
      </c>
      <c r="AE419">
        <v>0</v>
      </c>
      <c r="AF419">
        <v>3</v>
      </c>
      <c r="AG419">
        <v>2</v>
      </c>
      <c r="AH419">
        <v>0</v>
      </c>
      <c r="AI419" t="s">
        <v>484</v>
      </c>
      <c r="AJ419">
        <v>35.774788999999998</v>
      </c>
      <c r="AK419" t="s">
        <v>485</v>
      </c>
      <c r="AL419">
        <v>-90.764086000000006</v>
      </c>
      <c r="AM419">
        <v>25</v>
      </c>
      <c r="AN419">
        <v>2100</v>
      </c>
      <c r="AO419" t="s">
        <v>118</v>
      </c>
      <c r="AP419">
        <v>-89</v>
      </c>
      <c r="AQ419">
        <v>-60</v>
      </c>
      <c r="AR419">
        <v>128</v>
      </c>
      <c r="AZ419">
        <v>1200</v>
      </c>
      <c r="BA419">
        <v>1</v>
      </c>
      <c r="BB419" t="str">
        <f t="shared" si="96"/>
        <v xml:space="preserve">N325GC  </v>
      </c>
      <c r="BC419">
        <v>1</v>
      </c>
      <c r="BH419">
        <v>2150</v>
      </c>
      <c r="BI419">
        <v>1</v>
      </c>
      <c r="BJ419">
        <v>1</v>
      </c>
      <c r="BK419">
        <v>0</v>
      </c>
      <c r="BL419">
        <v>0</v>
      </c>
      <c r="BO419">
        <v>0</v>
      </c>
      <c r="BP419">
        <v>0</v>
      </c>
      <c r="BW419" t="str">
        <f>"15:27:24.404"</f>
        <v>15:27:24.404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0</v>
      </c>
      <c r="CP419" t="s">
        <v>119</v>
      </c>
      <c r="CQ419">
        <v>511</v>
      </c>
      <c r="CR419">
        <v>0</v>
      </c>
      <c r="CW419">
        <v>6973142</v>
      </c>
      <c r="CY419">
        <v>0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"01/04/2021 15:27:23.411"</f>
        <v>01/04/2021 15:27:23.411</v>
      </c>
      <c r="C420" t="str">
        <f t="shared" si="95"/>
        <v>FFDDD3C0</v>
      </c>
      <c r="D420" t="s">
        <v>113</v>
      </c>
      <c r="E420">
        <v>5</v>
      </c>
      <c r="H420">
        <v>169</v>
      </c>
      <c r="I420" t="s">
        <v>114</v>
      </c>
      <c r="J420" t="s">
        <v>115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 t="shared" ref="S420:T422" si="105">"15:27:25.000"</f>
        <v>15:27:25.000</v>
      </c>
      <c r="T420" t="str">
        <f t="shared" si="105"/>
        <v>15:27:25.000</v>
      </c>
      <c r="U420" t="str">
        <f t="shared" si="93"/>
        <v>A3817C</v>
      </c>
      <c r="V420">
        <v>0</v>
      </c>
      <c r="W420">
        <v>0</v>
      </c>
      <c r="X420">
        <v>1</v>
      </c>
      <c r="Z420">
        <v>1</v>
      </c>
      <c r="AA420">
        <v>8</v>
      </c>
      <c r="AB420">
        <v>3</v>
      </c>
      <c r="AC420">
        <v>0</v>
      </c>
      <c r="AD420">
        <v>9</v>
      </c>
      <c r="AE420">
        <v>0</v>
      </c>
      <c r="AF420">
        <v>3</v>
      </c>
      <c r="AG420">
        <v>2</v>
      </c>
      <c r="AH420">
        <v>0</v>
      </c>
      <c r="AI420" t="s">
        <v>486</v>
      </c>
      <c r="AJ420">
        <v>35.774509999999999</v>
      </c>
      <c r="AK420" t="s">
        <v>487</v>
      </c>
      <c r="AL420">
        <v>-90.764600999999999</v>
      </c>
      <c r="AM420">
        <v>25</v>
      </c>
      <c r="AN420">
        <v>2100</v>
      </c>
      <c r="AO420" t="s">
        <v>118</v>
      </c>
      <c r="AP420">
        <v>-90</v>
      </c>
      <c r="AQ420">
        <v>-60</v>
      </c>
      <c r="AR420">
        <v>0</v>
      </c>
      <c r="AZ420">
        <v>1200</v>
      </c>
      <c r="BA420">
        <v>1</v>
      </c>
      <c r="BB420" t="str">
        <f t="shared" si="96"/>
        <v xml:space="preserve">N325GC  </v>
      </c>
      <c r="BC420">
        <v>1</v>
      </c>
      <c r="BH420">
        <v>2150</v>
      </c>
      <c r="BI420">
        <v>1</v>
      </c>
      <c r="BJ420">
        <v>1</v>
      </c>
      <c r="BK420">
        <v>0</v>
      </c>
      <c r="BL420">
        <v>0</v>
      </c>
      <c r="BO420">
        <v>0</v>
      </c>
      <c r="BP420">
        <v>0</v>
      </c>
      <c r="BW420" t="str">
        <f>"15:27:25.512"</f>
        <v>15:27:25.512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0</v>
      </c>
      <c r="CP420" t="s">
        <v>119</v>
      </c>
      <c r="CQ420">
        <v>511</v>
      </c>
      <c r="CR420">
        <v>0</v>
      </c>
      <c r="CW420">
        <v>6973358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"01/04/2021 15:27:23.411"</f>
        <v>01/04/2021 15:27:23.411</v>
      </c>
      <c r="C421" t="str">
        <f t="shared" si="95"/>
        <v>FFDDD3C0</v>
      </c>
      <c r="D421" t="s">
        <v>178</v>
      </c>
      <c r="E421">
        <v>9</v>
      </c>
      <c r="F421">
        <v>1009</v>
      </c>
      <c r="G421" t="s">
        <v>114</v>
      </c>
      <c r="J421" t="s">
        <v>179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 t="shared" si="105"/>
        <v>15:27:25.000</v>
      </c>
      <c r="T421" t="str">
        <f t="shared" si="105"/>
        <v>15:27:25.000</v>
      </c>
      <c r="U421" t="str">
        <f t="shared" si="93"/>
        <v>A3817C</v>
      </c>
      <c r="V421">
        <v>0</v>
      </c>
      <c r="W421">
        <v>0</v>
      </c>
      <c r="X421">
        <v>1</v>
      </c>
      <c r="Z421">
        <v>1</v>
      </c>
      <c r="AA421">
        <v>8</v>
      </c>
      <c r="AB421">
        <v>3</v>
      </c>
      <c r="AC421">
        <v>0</v>
      </c>
      <c r="AD421">
        <v>9</v>
      </c>
      <c r="AE421">
        <v>0</v>
      </c>
      <c r="AF421">
        <v>3</v>
      </c>
      <c r="AG421">
        <v>2</v>
      </c>
      <c r="AH421">
        <v>0</v>
      </c>
      <c r="AI421" t="s">
        <v>486</v>
      </c>
      <c r="AJ421">
        <v>35.774509999999999</v>
      </c>
      <c r="AK421" t="s">
        <v>487</v>
      </c>
      <c r="AL421">
        <v>-90.764600999999999</v>
      </c>
      <c r="AM421">
        <v>25</v>
      </c>
      <c r="AN421">
        <v>2100</v>
      </c>
      <c r="AO421" t="s">
        <v>118</v>
      </c>
      <c r="AP421">
        <v>-90</v>
      </c>
      <c r="AQ421">
        <v>-60</v>
      </c>
      <c r="AR421">
        <v>0</v>
      </c>
      <c r="AZ421">
        <v>1200</v>
      </c>
      <c r="BA421">
        <v>1</v>
      </c>
      <c r="BB421" t="str">
        <f t="shared" si="96"/>
        <v xml:space="preserve">N325GC  </v>
      </c>
      <c r="BC421">
        <v>1</v>
      </c>
      <c r="BH421">
        <v>2150</v>
      </c>
      <c r="BI421">
        <v>1</v>
      </c>
      <c r="BJ421">
        <v>1</v>
      </c>
      <c r="BK421">
        <v>0</v>
      </c>
      <c r="BL421">
        <v>0</v>
      </c>
      <c r="BO421">
        <v>0</v>
      </c>
      <c r="BP421">
        <v>0</v>
      </c>
      <c r="BW421" t="str">
        <f>"15:27:25.512"</f>
        <v>15:27:25.512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0</v>
      </c>
      <c r="CP421" t="s">
        <v>119</v>
      </c>
      <c r="CQ421">
        <v>511</v>
      </c>
      <c r="CR421">
        <v>0</v>
      </c>
      <c r="CW421">
        <v>6973358</v>
      </c>
      <c r="CY421">
        <v>0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"01/04/2021 15:27:23.411"</f>
        <v>01/04/2021 15:27:23.411</v>
      </c>
      <c r="C422" t="str">
        <f t="shared" si="95"/>
        <v>FFDDD3C0</v>
      </c>
      <c r="D422" t="s">
        <v>306</v>
      </c>
      <c r="E422">
        <v>15</v>
      </c>
      <c r="H422">
        <v>30</v>
      </c>
      <c r="I422" t="s">
        <v>114</v>
      </c>
      <c r="J422" t="s">
        <v>307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 t="shared" si="105"/>
        <v>15:27:25.000</v>
      </c>
      <c r="T422" t="str">
        <f t="shared" si="105"/>
        <v>15:27:25.000</v>
      </c>
      <c r="U422" t="str">
        <f t="shared" si="93"/>
        <v>A3817C</v>
      </c>
      <c r="V422">
        <v>0</v>
      </c>
      <c r="W422">
        <v>0</v>
      </c>
      <c r="X422">
        <v>1</v>
      </c>
      <c r="Z422">
        <v>1</v>
      </c>
      <c r="AA422">
        <v>8</v>
      </c>
      <c r="AB422">
        <v>3</v>
      </c>
      <c r="AC422">
        <v>0</v>
      </c>
      <c r="AD422">
        <v>9</v>
      </c>
      <c r="AE422">
        <v>0</v>
      </c>
      <c r="AF422">
        <v>3</v>
      </c>
      <c r="AG422">
        <v>2</v>
      </c>
      <c r="AH422">
        <v>0</v>
      </c>
      <c r="AI422" t="s">
        <v>486</v>
      </c>
      <c r="AJ422">
        <v>35.774509999999999</v>
      </c>
      <c r="AK422" t="s">
        <v>487</v>
      </c>
      <c r="AL422">
        <v>-90.764600999999999</v>
      </c>
      <c r="AM422">
        <v>25</v>
      </c>
      <c r="AN422">
        <v>2100</v>
      </c>
      <c r="AO422" t="s">
        <v>118</v>
      </c>
      <c r="AP422">
        <v>-90</v>
      </c>
      <c r="AQ422">
        <v>-60</v>
      </c>
      <c r="AR422">
        <v>0</v>
      </c>
      <c r="AZ422">
        <v>1200</v>
      </c>
      <c r="BA422">
        <v>1</v>
      </c>
      <c r="BB422" t="str">
        <f t="shared" si="96"/>
        <v xml:space="preserve">N325GC  </v>
      </c>
      <c r="BC422">
        <v>1</v>
      </c>
      <c r="BH422">
        <v>2150</v>
      </c>
      <c r="BI422">
        <v>1</v>
      </c>
      <c r="BJ422">
        <v>1</v>
      </c>
      <c r="BK422">
        <v>0</v>
      </c>
      <c r="BL422">
        <v>0</v>
      </c>
      <c r="BO422">
        <v>0</v>
      </c>
      <c r="BP422">
        <v>0</v>
      </c>
      <c r="BW422" t="str">
        <f>"15:27:25.512"</f>
        <v>15:27:25.512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0</v>
      </c>
      <c r="CP422" t="s">
        <v>119</v>
      </c>
      <c r="CQ422">
        <v>530</v>
      </c>
      <c r="CR422">
        <v>0</v>
      </c>
      <c r="CW422">
        <v>7254316</v>
      </c>
      <c r="CY422">
        <v>0</v>
      </c>
      <c r="CZ422">
        <v>0</v>
      </c>
      <c r="DA422">
        <v>1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"01/04/2021 15:27:24.871"</f>
        <v>01/04/2021 15:27:24.871</v>
      </c>
      <c r="C423" t="str">
        <f t="shared" si="95"/>
        <v>FFDDD3C0</v>
      </c>
      <c r="D423" t="s">
        <v>113</v>
      </c>
      <c r="E423">
        <v>5</v>
      </c>
      <c r="H423">
        <v>169</v>
      </c>
      <c r="I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>"15:27:26.000"</f>
        <v>15:27:26.000</v>
      </c>
      <c r="T423" t="str">
        <f>"15:27:26.000"</f>
        <v>15:27:26.000</v>
      </c>
      <c r="U423" t="str">
        <f t="shared" si="93"/>
        <v>A3817C</v>
      </c>
      <c r="V423">
        <v>0</v>
      </c>
      <c r="W423">
        <v>0</v>
      </c>
      <c r="X423">
        <v>1</v>
      </c>
      <c r="Z423">
        <v>1</v>
      </c>
      <c r="AA423">
        <v>8</v>
      </c>
      <c r="AB423">
        <v>3</v>
      </c>
      <c r="AC423">
        <v>0</v>
      </c>
      <c r="AD423">
        <v>9</v>
      </c>
      <c r="AE423">
        <v>0</v>
      </c>
      <c r="AF423">
        <v>3</v>
      </c>
      <c r="AG423">
        <v>2</v>
      </c>
      <c r="AH423">
        <v>0</v>
      </c>
      <c r="AI423" t="s">
        <v>488</v>
      </c>
      <c r="AJ423">
        <v>35.774231</v>
      </c>
      <c r="AK423" t="s">
        <v>489</v>
      </c>
      <c r="AL423">
        <v>-90.765095000000002</v>
      </c>
      <c r="AM423">
        <v>25</v>
      </c>
      <c r="AN423">
        <v>2100</v>
      </c>
      <c r="AO423" t="s">
        <v>118</v>
      </c>
      <c r="AP423">
        <v>-91</v>
      </c>
      <c r="AQ423">
        <v>-61</v>
      </c>
      <c r="AR423">
        <v>0</v>
      </c>
      <c r="AZ423">
        <v>1200</v>
      </c>
      <c r="BA423">
        <v>1</v>
      </c>
      <c r="BB423" t="str">
        <f t="shared" si="96"/>
        <v xml:space="preserve">N325GC  </v>
      </c>
      <c r="BC423">
        <v>1</v>
      </c>
      <c r="BH423">
        <v>2150</v>
      </c>
      <c r="BI423">
        <v>1</v>
      </c>
      <c r="BJ423">
        <v>1</v>
      </c>
      <c r="BK423">
        <v>0</v>
      </c>
      <c r="BL423">
        <v>0</v>
      </c>
      <c r="BO423">
        <v>0</v>
      </c>
      <c r="BP423">
        <v>0</v>
      </c>
      <c r="BW423" t="str">
        <f>"15:27:26.944"</f>
        <v>15:27:26.944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0</v>
      </c>
      <c r="CP423" t="s">
        <v>119</v>
      </c>
      <c r="CQ423">
        <v>511</v>
      </c>
      <c r="CR423">
        <v>0</v>
      </c>
      <c r="CW423">
        <v>6973622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"01/04/2021 15:27:24.871"</f>
        <v>01/04/2021 15:27:24.871</v>
      </c>
      <c r="C424" t="str">
        <f t="shared" si="95"/>
        <v>FFDDD3C0</v>
      </c>
      <c r="D424" t="s">
        <v>178</v>
      </c>
      <c r="E424">
        <v>9</v>
      </c>
      <c r="F424">
        <v>1009</v>
      </c>
      <c r="G424" t="s">
        <v>114</v>
      </c>
      <c r="J424" t="s">
        <v>179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>"15:27:26.000"</f>
        <v>15:27:26.000</v>
      </c>
      <c r="T424" t="str">
        <f>"15:27:26.000"</f>
        <v>15:27:26.000</v>
      </c>
      <c r="U424" t="str">
        <f t="shared" si="93"/>
        <v>A3817C</v>
      </c>
      <c r="V424">
        <v>0</v>
      </c>
      <c r="W424">
        <v>0</v>
      </c>
      <c r="X424">
        <v>1</v>
      </c>
      <c r="Z424">
        <v>1</v>
      </c>
      <c r="AA424">
        <v>8</v>
      </c>
      <c r="AB424">
        <v>3</v>
      </c>
      <c r="AC424">
        <v>0</v>
      </c>
      <c r="AD424">
        <v>9</v>
      </c>
      <c r="AE424">
        <v>0</v>
      </c>
      <c r="AF424">
        <v>3</v>
      </c>
      <c r="AG424">
        <v>2</v>
      </c>
      <c r="AH424">
        <v>0</v>
      </c>
      <c r="AI424" t="s">
        <v>488</v>
      </c>
      <c r="AJ424">
        <v>35.774231</v>
      </c>
      <c r="AK424" t="s">
        <v>489</v>
      </c>
      <c r="AL424">
        <v>-90.765095000000002</v>
      </c>
      <c r="AM424">
        <v>25</v>
      </c>
      <c r="AN424">
        <v>2100</v>
      </c>
      <c r="AO424" t="s">
        <v>118</v>
      </c>
      <c r="AP424">
        <v>-91</v>
      </c>
      <c r="AQ424">
        <v>-61</v>
      </c>
      <c r="AR424">
        <v>0</v>
      </c>
      <c r="AZ424">
        <v>1200</v>
      </c>
      <c r="BA424">
        <v>1</v>
      </c>
      <c r="BB424" t="str">
        <f t="shared" si="96"/>
        <v xml:space="preserve">N325GC  </v>
      </c>
      <c r="BC424">
        <v>1</v>
      </c>
      <c r="BH424">
        <v>2150</v>
      </c>
      <c r="BI424">
        <v>1</v>
      </c>
      <c r="BJ424">
        <v>1</v>
      </c>
      <c r="BK424">
        <v>0</v>
      </c>
      <c r="BL424">
        <v>0</v>
      </c>
      <c r="BO424">
        <v>0</v>
      </c>
      <c r="BP424">
        <v>0</v>
      </c>
      <c r="BW424" t="str">
        <f>"15:27:26.944"</f>
        <v>15:27:26.944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0</v>
      </c>
      <c r="CP424" t="s">
        <v>119</v>
      </c>
      <c r="CQ424">
        <v>511</v>
      </c>
      <c r="CR424">
        <v>0</v>
      </c>
      <c r="CW424">
        <v>6973622</v>
      </c>
      <c r="CY424">
        <v>0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"01/04/2021 15:27:25.763"</f>
        <v>01/04/2021 15:27:25.763</v>
      </c>
      <c r="C425" t="str">
        <f t="shared" si="95"/>
        <v>FFDDD3C0</v>
      </c>
      <c r="D425" t="s">
        <v>306</v>
      </c>
      <c r="E425">
        <v>15</v>
      </c>
      <c r="H425">
        <v>30</v>
      </c>
      <c r="I425" t="s">
        <v>114</v>
      </c>
      <c r="J425" t="s">
        <v>307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 t="shared" ref="S425:T427" si="106">"15:27:27.000"</f>
        <v>15:27:27.000</v>
      </c>
      <c r="T425" t="str">
        <f t="shared" si="106"/>
        <v>15:27:27.000</v>
      </c>
      <c r="U425" t="str">
        <f t="shared" si="93"/>
        <v>A3817C</v>
      </c>
      <c r="V425">
        <v>0</v>
      </c>
      <c r="W425">
        <v>0</v>
      </c>
      <c r="X425">
        <v>1</v>
      </c>
      <c r="Z425">
        <v>1</v>
      </c>
      <c r="AA425">
        <v>8</v>
      </c>
      <c r="AB425">
        <v>3</v>
      </c>
      <c r="AC425">
        <v>0</v>
      </c>
      <c r="AD425">
        <v>9</v>
      </c>
      <c r="AE425">
        <v>0</v>
      </c>
      <c r="AF425">
        <v>3</v>
      </c>
      <c r="AG425">
        <v>2</v>
      </c>
      <c r="AH425">
        <v>0</v>
      </c>
      <c r="AI425" t="s">
        <v>490</v>
      </c>
      <c r="AJ425">
        <v>35.773952000000001</v>
      </c>
      <c r="AK425" t="s">
        <v>491</v>
      </c>
      <c r="AL425">
        <v>-90.765609999999995</v>
      </c>
      <c r="AM425">
        <v>25</v>
      </c>
      <c r="AN425">
        <v>2100</v>
      </c>
      <c r="AO425" t="s">
        <v>118</v>
      </c>
      <c r="AP425">
        <v>-91</v>
      </c>
      <c r="AQ425">
        <v>-61</v>
      </c>
      <c r="AR425">
        <v>0</v>
      </c>
      <c r="AZ425">
        <v>1200</v>
      </c>
      <c r="BA425">
        <v>1</v>
      </c>
      <c r="BB425" t="str">
        <f t="shared" si="96"/>
        <v xml:space="preserve">N325GC  </v>
      </c>
      <c r="BC425">
        <v>1</v>
      </c>
      <c r="BH425">
        <v>2150</v>
      </c>
      <c r="BI425">
        <v>1</v>
      </c>
      <c r="BJ425">
        <v>1</v>
      </c>
      <c r="BK425">
        <v>0</v>
      </c>
      <c r="BL425">
        <v>0</v>
      </c>
      <c r="BO425">
        <v>0</v>
      </c>
      <c r="BP425">
        <v>0</v>
      </c>
      <c r="BW425" t="str">
        <f>"15:27:27.840"</f>
        <v>15:27:27.840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0</v>
      </c>
      <c r="CP425" t="s">
        <v>119</v>
      </c>
      <c r="CQ425">
        <v>530</v>
      </c>
      <c r="CR425">
        <v>0</v>
      </c>
      <c r="CW425">
        <v>7254783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"01/04/2021 15:27:25.763"</f>
        <v>01/04/2021 15:27:25.763</v>
      </c>
      <c r="C426" t="str">
        <f t="shared" si="95"/>
        <v>FFDDD3C0</v>
      </c>
      <c r="D426" t="s">
        <v>113</v>
      </c>
      <c r="E426">
        <v>5</v>
      </c>
      <c r="H426">
        <v>169</v>
      </c>
      <c r="I426" t="s">
        <v>114</v>
      </c>
      <c r="J426" t="s">
        <v>115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 t="shared" si="106"/>
        <v>15:27:27.000</v>
      </c>
      <c r="T426" t="str">
        <f t="shared" si="106"/>
        <v>15:27:27.000</v>
      </c>
      <c r="U426" t="str">
        <f t="shared" si="93"/>
        <v>A3817C</v>
      </c>
      <c r="V426">
        <v>0</v>
      </c>
      <c r="W426">
        <v>0</v>
      </c>
      <c r="X426">
        <v>1</v>
      </c>
      <c r="Z426">
        <v>1</v>
      </c>
      <c r="AA426">
        <v>8</v>
      </c>
      <c r="AB426">
        <v>3</v>
      </c>
      <c r="AC426">
        <v>0</v>
      </c>
      <c r="AD426">
        <v>9</v>
      </c>
      <c r="AE426">
        <v>0</v>
      </c>
      <c r="AF426">
        <v>3</v>
      </c>
      <c r="AG426">
        <v>2</v>
      </c>
      <c r="AH426">
        <v>0</v>
      </c>
      <c r="AI426" t="s">
        <v>490</v>
      </c>
      <c r="AJ426">
        <v>35.773952000000001</v>
      </c>
      <c r="AK426" t="s">
        <v>491</v>
      </c>
      <c r="AL426">
        <v>-90.765609999999995</v>
      </c>
      <c r="AM426">
        <v>25</v>
      </c>
      <c r="AN426">
        <v>2100</v>
      </c>
      <c r="AO426" t="s">
        <v>118</v>
      </c>
      <c r="AP426">
        <v>-91</v>
      </c>
      <c r="AQ426">
        <v>-61</v>
      </c>
      <c r="AR426">
        <v>0</v>
      </c>
      <c r="AZ426">
        <v>1200</v>
      </c>
      <c r="BA426">
        <v>1</v>
      </c>
      <c r="BB426" t="str">
        <f t="shared" si="96"/>
        <v xml:space="preserve">N325GC  </v>
      </c>
      <c r="BC426">
        <v>1</v>
      </c>
      <c r="BH426">
        <v>2150</v>
      </c>
      <c r="BI426">
        <v>1</v>
      </c>
      <c r="BJ426">
        <v>1</v>
      </c>
      <c r="BK426">
        <v>0</v>
      </c>
      <c r="BL426">
        <v>0</v>
      </c>
      <c r="BO426">
        <v>0</v>
      </c>
      <c r="BP426">
        <v>0</v>
      </c>
      <c r="BW426" t="str">
        <f>"15:27:27.840"</f>
        <v>15:27:27.840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0</v>
      </c>
      <c r="CP426" t="s">
        <v>119</v>
      </c>
      <c r="CQ426">
        <v>530</v>
      </c>
      <c r="CR426">
        <v>0</v>
      </c>
      <c r="CW426">
        <v>7254783</v>
      </c>
      <c r="CY426">
        <v>0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"01/04/2021 15:27:25.763"</f>
        <v>01/04/2021 15:27:25.763</v>
      </c>
      <c r="C427" t="str">
        <f t="shared" si="95"/>
        <v>FFDDD3C0</v>
      </c>
      <c r="D427" t="s">
        <v>178</v>
      </c>
      <c r="E427">
        <v>9</v>
      </c>
      <c r="F427">
        <v>1009</v>
      </c>
      <c r="G427" t="s">
        <v>114</v>
      </c>
      <c r="J427" t="s">
        <v>179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 t="shared" si="106"/>
        <v>15:27:27.000</v>
      </c>
      <c r="T427" t="str">
        <f t="shared" si="106"/>
        <v>15:27:27.000</v>
      </c>
      <c r="U427" t="str">
        <f t="shared" si="93"/>
        <v>A3817C</v>
      </c>
      <c r="V427">
        <v>0</v>
      </c>
      <c r="W427">
        <v>0</v>
      </c>
      <c r="X427">
        <v>1</v>
      </c>
      <c r="Z427">
        <v>1</v>
      </c>
      <c r="AA427">
        <v>8</v>
      </c>
      <c r="AB427">
        <v>3</v>
      </c>
      <c r="AC427">
        <v>0</v>
      </c>
      <c r="AD427">
        <v>9</v>
      </c>
      <c r="AE427">
        <v>0</v>
      </c>
      <c r="AF427">
        <v>3</v>
      </c>
      <c r="AG427">
        <v>2</v>
      </c>
      <c r="AH427">
        <v>0</v>
      </c>
      <c r="AI427" t="s">
        <v>490</v>
      </c>
      <c r="AJ427">
        <v>35.773952000000001</v>
      </c>
      <c r="AK427" t="s">
        <v>491</v>
      </c>
      <c r="AL427">
        <v>-90.765609999999995</v>
      </c>
      <c r="AM427">
        <v>25</v>
      </c>
      <c r="AN427">
        <v>2100</v>
      </c>
      <c r="AO427" t="s">
        <v>118</v>
      </c>
      <c r="AP427">
        <v>-91</v>
      </c>
      <c r="AQ427">
        <v>-61</v>
      </c>
      <c r="AR427">
        <v>0</v>
      </c>
      <c r="AZ427">
        <v>1200</v>
      </c>
      <c r="BA427">
        <v>1</v>
      </c>
      <c r="BB427" t="str">
        <f t="shared" si="96"/>
        <v xml:space="preserve">N325GC  </v>
      </c>
      <c r="BC427">
        <v>1</v>
      </c>
      <c r="BH427">
        <v>2150</v>
      </c>
      <c r="BI427">
        <v>1</v>
      </c>
      <c r="BJ427">
        <v>1</v>
      </c>
      <c r="BK427">
        <v>0</v>
      </c>
      <c r="BL427">
        <v>0</v>
      </c>
      <c r="BO427">
        <v>0</v>
      </c>
      <c r="BP427">
        <v>0</v>
      </c>
      <c r="BW427" t="str">
        <f>"15:27:27.840"</f>
        <v>15:27:27.840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0</v>
      </c>
      <c r="CP427" t="s">
        <v>119</v>
      </c>
      <c r="CQ427">
        <v>530</v>
      </c>
      <c r="CR427">
        <v>0</v>
      </c>
      <c r="CW427">
        <v>7254783</v>
      </c>
      <c r="CY427">
        <v>0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"01/04/2021 15:27:26.418"</f>
        <v>01/04/2021 15:27:26.418</v>
      </c>
      <c r="C428" t="str">
        <f t="shared" si="95"/>
        <v>FFDDD3C0</v>
      </c>
      <c r="D428" t="s">
        <v>306</v>
      </c>
      <c r="E428">
        <v>15</v>
      </c>
      <c r="H428">
        <v>30</v>
      </c>
      <c r="I428" t="s">
        <v>114</v>
      </c>
      <c r="J428" t="s">
        <v>307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 t="shared" ref="S428:T430" si="107">"15:27:28.000"</f>
        <v>15:27:28.000</v>
      </c>
      <c r="T428" t="str">
        <f t="shared" si="107"/>
        <v>15:27:28.000</v>
      </c>
      <c r="U428" t="str">
        <f t="shared" si="93"/>
        <v>A3817C</v>
      </c>
      <c r="V428">
        <v>0</v>
      </c>
      <c r="W428">
        <v>0</v>
      </c>
      <c r="X428">
        <v>1</v>
      </c>
      <c r="Z428">
        <v>1</v>
      </c>
      <c r="AA428">
        <v>8</v>
      </c>
      <c r="AB428">
        <v>3</v>
      </c>
      <c r="AC428">
        <v>0</v>
      </c>
      <c r="AD428">
        <v>9</v>
      </c>
      <c r="AE428">
        <v>0</v>
      </c>
      <c r="AF428">
        <v>3</v>
      </c>
      <c r="AG428">
        <v>2</v>
      </c>
      <c r="AH428">
        <v>0</v>
      </c>
      <c r="AI428" t="s">
        <v>492</v>
      </c>
      <c r="AJ428">
        <v>35.773673000000002</v>
      </c>
      <c r="AK428" t="s">
        <v>493</v>
      </c>
      <c r="AL428">
        <v>-90.766125000000002</v>
      </c>
      <c r="AM428">
        <v>25</v>
      </c>
      <c r="AN428">
        <v>2100</v>
      </c>
      <c r="AO428" t="s">
        <v>118</v>
      </c>
      <c r="AP428">
        <v>-91</v>
      </c>
      <c r="AQ428">
        <v>-62</v>
      </c>
      <c r="AR428">
        <v>0</v>
      </c>
      <c r="AZ428">
        <v>1200</v>
      </c>
      <c r="BA428">
        <v>1</v>
      </c>
      <c r="BB428" t="str">
        <f t="shared" si="96"/>
        <v xml:space="preserve">N325GC  </v>
      </c>
      <c r="BC428">
        <v>1</v>
      </c>
      <c r="BH428">
        <v>2150</v>
      </c>
      <c r="BI428">
        <v>1</v>
      </c>
      <c r="BJ428">
        <v>1</v>
      </c>
      <c r="BK428">
        <v>0</v>
      </c>
      <c r="BL428">
        <v>0</v>
      </c>
      <c r="BO428">
        <v>0</v>
      </c>
      <c r="BP428">
        <v>0</v>
      </c>
      <c r="BW428" t="str">
        <f>"15:27:28.465"</f>
        <v>15:27:28.465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0</v>
      </c>
      <c r="CP428" t="s">
        <v>119</v>
      </c>
      <c r="CQ428">
        <v>530</v>
      </c>
      <c r="CR428">
        <v>0</v>
      </c>
      <c r="CW428">
        <v>7254900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"01/04/2021 15:27:26.418"</f>
        <v>01/04/2021 15:27:26.418</v>
      </c>
      <c r="C429" t="str">
        <f t="shared" si="95"/>
        <v>FFDDD3C0</v>
      </c>
      <c r="D429" t="s">
        <v>113</v>
      </c>
      <c r="E429">
        <v>5</v>
      </c>
      <c r="H429">
        <v>169</v>
      </c>
      <c r="I429" t="s">
        <v>114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 t="shared" si="107"/>
        <v>15:27:28.000</v>
      </c>
      <c r="T429" t="str">
        <f t="shared" si="107"/>
        <v>15:27:28.000</v>
      </c>
      <c r="U429" t="str">
        <f t="shared" si="93"/>
        <v>A3817C</v>
      </c>
      <c r="V429">
        <v>0</v>
      </c>
      <c r="W429">
        <v>0</v>
      </c>
      <c r="X429">
        <v>1</v>
      </c>
      <c r="Z429">
        <v>1</v>
      </c>
      <c r="AA429">
        <v>8</v>
      </c>
      <c r="AB429">
        <v>3</v>
      </c>
      <c r="AC429">
        <v>0</v>
      </c>
      <c r="AD429">
        <v>9</v>
      </c>
      <c r="AE429">
        <v>0</v>
      </c>
      <c r="AF429">
        <v>3</v>
      </c>
      <c r="AG429">
        <v>2</v>
      </c>
      <c r="AH429">
        <v>0</v>
      </c>
      <c r="AI429" t="s">
        <v>492</v>
      </c>
      <c r="AJ429">
        <v>35.773673000000002</v>
      </c>
      <c r="AK429" t="s">
        <v>493</v>
      </c>
      <c r="AL429">
        <v>-90.766125000000002</v>
      </c>
      <c r="AM429">
        <v>25</v>
      </c>
      <c r="AN429">
        <v>2100</v>
      </c>
      <c r="AO429" t="s">
        <v>118</v>
      </c>
      <c r="AP429">
        <v>-91</v>
      </c>
      <c r="AQ429">
        <v>-62</v>
      </c>
      <c r="AR429">
        <v>0</v>
      </c>
      <c r="AZ429">
        <v>1200</v>
      </c>
      <c r="BA429">
        <v>1</v>
      </c>
      <c r="BB429" t="str">
        <f t="shared" si="96"/>
        <v xml:space="preserve">N325GC  </v>
      </c>
      <c r="BC429">
        <v>1</v>
      </c>
      <c r="BH429">
        <v>2150</v>
      </c>
      <c r="BI429">
        <v>1</v>
      </c>
      <c r="BJ429">
        <v>1</v>
      </c>
      <c r="BK429">
        <v>0</v>
      </c>
      <c r="BL429">
        <v>0</v>
      </c>
      <c r="BO429">
        <v>0</v>
      </c>
      <c r="BP429">
        <v>0</v>
      </c>
      <c r="BW429" t="str">
        <f>"15:27:28.465"</f>
        <v>15:27:28.465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0</v>
      </c>
      <c r="CP429" t="s">
        <v>119</v>
      </c>
      <c r="CQ429">
        <v>530</v>
      </c>
      <c r="CR429">
        <v>0</v>
      </c>
      <c r="CW429">
        <v>7254900</v>
      </c>
      <c r="CY429">
        <v>0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"01/04/2021 15:27:26.418"</f>
        <v>01/04/2021 15:27:26.418</v>
      </c>
      <c r="C430" t="str">
        <f t="shared" si="95"/>
        <v>FFDDD3C0</v>
      </c>
      <c r="D430" t="s">
        <v>178</v>
      </c>
      <c r="E430">
        <v>9</v>
      </c>
      <c r="F430">
        <v>1009</v>
      </c>
      <c r="G430" t="s">
        <v>114</v>
      </c>
      <c r="J430" t="s">
        <v>179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 t="shared" si="107"/>
        <v>15:27:28.000</v>
      </c>
      <c r="T430" t="str">
        <f t="shared" si="107"/>
        <v>15:27:28.000</v>
      </c>
      <c r="U430" t="str">
        <f t="shared" si="93"/>
        <v>A3817C</v>
      </c>
      <c r="V430">
        <v>0</v>
      </c>
      <c r="W430">
        <v>0</v>
      </c>
      <c r="X430">
        <v>1</v>
      </c>
      <c r="Z430">
        <v>1</v>
      </c>
      <c r="AA430">
        <v>8</v>
      </c>
      <c r="AB430">
        <v>3</v>
      </c>
      <c r="AC430">
        <v>0</v>
      </c>
      <c r="AD430">
        <v>9</v>
      </c>
      <c r="AE430">
        <v>0</v>
      </c>
      <c r="AF430">
        <v>3</v>
      </c>
      <c r="AG430">
        <v>2</v>
      </c>
      <c r="AH430">
        <v>0</v>
      </c>
      <c r="AI430" t="s">
        <v>492</v>
      </c>
      <c r="AJ430">
        <v>35.773673000000002</v>
      </c>
      <c r="AK430" t="s">
        <v>493</v>
      </c>
      <c r="AL430">
        <v>-90.766125000000002</v>
      </c>
      <c r="AM430">
        <v>25</v>
      </c>
      <c r="AN430">
        <v>2100</v>
      </c>
      <c r="AO430" t="s">
        <v>118</v>
      </c>
      <c r="AP430">
        <v>-91</v>
      </c>
      <c r="AQ430">
        <v>-62</v>
      </c>
      <c r="AR430">
        <v>0</v>
      </c>
      <c r="AZ430">
        <v>1200</v>
      </c>
      <c r="BA430">
        <v>1</v>
      </c>
      <c r="BB430" t="str">
        <f t="shared" si="96"/>
        <v xml:space="preserve">N325GC  </v>
      </c>
      <c r="BC430">
        <v>1</v>
      </c>
      <c r="BH430">
        <v>2150</v>
      </c>
      <c r="BI430">
        <v>1</v>
      </c>
      <c r="BJ430">
        <v>1</v>
      </c>
      <c r="BK430">
        <v>0</v>
      </c>
      <c r="BL430">
        <v>0</v>
      </c>
      <c r="BO430">
        <v>0</v>
      </c>
      <c r="BP430">
        <v>0</v>
      </c>
      <c r="BW430" t="str">
        <f>"15:27:28.465"</f>
        <v>15:27:28.465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0</v>
      </c>
      <c r="CP430" t="s">
        <v>119</v>
      </c>
      <c r="CQ430">
        <v>530</v>
      </c>
      <c r="CR430">
        <v>0</v>
      </c>
      <c r="CW430">
        <v>7254900</v>
      </c>
      <c r="CY430">
        <v>0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"01/04/2021 15:27:27.446"</f>
        <v>01/04/2021 15:27:27.446</v>
      </c>
      <c r="C431" t="str">
        <f t="shared" si="95"/>
        <v>FFDDD3C0</v>
      </c>
      <c r="D431" t="s">
        <v>113</v>
      </c>
      <c r="E431">
        <v>5</v>
      </c>
      <c r="H431">
        <v>169</v>
      </c>
      <c r="I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 t="shared" ref="S431:T433" si="108">"15:27:29.000"</f>
        <v>15:27:29.000</v>
      </c>
      <c r="T431" t="str">
        <f t="shared" si="108"/>
        <v>15:27:29.000</v>
      </c>
      <c r="U431" t="str">
        <f t="shared" si="93"/>
        <v>A3817C</v>
      </c>
      <c r="V431">
        <v>0</v>
      </c>
      <c r="W431">
        <v>0</v>
      </c>
      <c r="X431">
        <v>1</v>
      </c>
      <c r="Z431">
        <v>1</v>
      </c>
      <c r="AA431">
        <v>8</v>
      </c>
      <c r="AB431">
        <v>3</v>
      </c>
      <c r="AC431">
        <v>0</v>
      </c>
      <c r="AD431">
        <v>9</v>
      </c>
      <c r="AE431">
        <v>0</v>
      </c>
      <c r="AF431">
        <v>3</v>
      </c>
      <c r="AG431">
        <v>2</v>
      </c>
      <c r="AH431">
        <v>0</v>
      </c>
      <c r="AI431" t="s">
        <v>494</v>
      </c>
      <c r="AJ431">
        <v>35.773372999999999</v>
      </c>
      <c r="AK431" t="s">
        <v>495</v>
      </c>
      <c r="AL431">
        <v>-90.766639999999995</v>
      </c>
      <c r="AM431">
        <v>25</v>
      </c>
      <c r="AN431">
        <v>2100</v>
      </c>
      <c r="AO431" t="s">
        <v>118</v>
      </c>
      <c r="AP431">
        <v>-91</v>
      </c>
      <c r="AQ431">
        <v>-62</v>
      </c>
      <c r="AR431">
        <v>0</v>
      </c>
      <c r="AZ431">
        <v>1200</v>
      </c>
      <c r="BA431">
        <v>1</v>
      </c>
      <c r="BB431" t="str">
        <f t="shared" si="96"/>
        <v xml:space="preserve">N325GC  </v>
      </c>
      <c r="BC431">
        <v>1</v>
      </c>
      <c r="BH431">
        <v>2150</v>
      </c>
      <c r="BI431">
        <v>1</v>
      </c>
      <c r="BJ431">
        <v>1</v>
      </c>
      <c r="BK431">
        <v>0</v>
      </c>
      <c r="BL431">
        <v>0</v>
      </c>
      <c r="BO431">
        <v>0</v>
      </c>
      <c r="BP431">
        <v>0</v>
      </c>
      <c r="BW431" t="str">
        <f>"15:27:29.549"</f>
        <v>15:27:29.549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0</v>
      </c>
      <c r="CP431" t="s">
        <v>119</v>
      </c>
      <c r="CQ431">
        <v>511</v>
      </c>
      <c r="CR431">
        <v>0</v>
      </c>
      <c r="CW431">
        <v>6974081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"01/04/2021 15:27:27.446"</f>
        <v>01/04/2021 15:27:27.446</v>
      </c>
      <c r="C432" t="str">
        <f t="shared" si="95"/>
        <v>FFDDD3C0</v>
      </c>
      <c r="D432" t="s">
        <v>178</v>
      </c>
      <c r="E432">
        <v>9</v>
      </c>
      <c r="F432">
        <v>1009</v>
      </c>
      <c r="G432" t="s">
        <v>114</v>
      </c>
      <c r="J432" t="s">
        <v>179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 t="shared" si="108"/>
        <v>15:27:29.000</v>
      </c>
      <c r="T432" t="str">
        <f t="shared" si="108"/>
        <v>15:27:29.000</v>
      </c>
      <c r="U432" t="str">
        <f t="shared" si="93"/>
        <v>A3817C</v>
      </c>
      <c r="V432">
        <v>0</v>
      </c>
      <c r="W432">
        <v>0</v>
      </c>
      <c r="X432">
        <v>1</v>
      </c>
      <c r="Z432">
        <v>1</v>
      </c>
      <c r="AA432">
        <v>8</v>
      </c>
      <c r="AB432">
        <v>3</v>
      </c>
      <c r="AC432">
        <v>0</v>
      </c>
      <c r="AD432">
        <v>9</v>
      </c>
      <c r="AE432">
        <v>0</v>
      </c>
      <c r="AF432">
        <v>3</v>
      </c>
      <c r="AG432">
        <v>2</v>
      </c>
      <c r="AH432">
        <v>0</v>
      </c>
      <c r="AI432" t="s">
        <v>494</v>
      </c>
      <c r="AJ432">
        <v>35.773372999999999</v>
      </c>
      <c r="AK432" t="s">
        <v>495</v>
      </c>
      <c r="AL432">
        <v>-90.766639999999995</v>
      </c>
      <c r="AM432">
        <v>25</v>
      </c>
      <c r="AN432">
        <v>2100</v>
      </c>
      <c r="AO432" t="s">
        <v>118</v>
      </c>
      <c r="AP432">
        <v>-91</v>
      </c>
      <c r="AQ432">
        <v>-62</v>
      </c>
      <c r="AR432">
        <v>0</v>
      </c>
      <c r="AZ432">
        <v>1200</v>
      </c>
      <c r="BA432">
        <v>1</v>
      </c>
      <c r="BB432" t="str">
        <f t="shared" si="96"/>
        <v xml:space="preserve">N325GC  </v>
      </c>
      <c r="BC432">
        <v>1</v>
      </c>
      <c r="BH432">
        <v>2150</v>
      </c>
      <c r="BI432">
        <v>1</v>
      </c>
      <c r="BJ432">
        <v>1</v>
      </c>
      <c r="BK432">
        <v>0</v>
      </c>
      <c r="BL432">
        <v>0</v>
      </c>
      <c r="BO432">
        <v>0</v>
      </c>
      <c r="BP432">
        <v>0</v>
      </c>
      <c r="BW432" t="str">
        <f>"15:27:29.549"</f>
        <v>15:27:29.549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0</v>
      </c>
      <c r="CP432" t="s">
        <v>119</v>
      </c>
      <c r="CQ432">
        <v>511</v>
      </c>
      <c r="CR432">
        <v>0</v>
      </c>
      <c r="CW432">
        <v>6974081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"01/04/2021 15:27:27.446"</f>
        <v>01/04/2021 15:27:27.446</v>
      </c>
      <c r="C433" t="str">
        <f t="shared" si="95"/>
        <v>FFDDD3C0</v>
      </c>
      <c r="D433" t="s">
        <v>306</v>
      </c>
      <c r="E433">
        <v>15</v>
      </c>
      <c r="H433">
        <v>30</v>
      </c>
      <c r="I433" t="s">
        <v>114</v>
      </c>
      <c r="J433" t="s">
        <v>307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 t="shared" si="108"/>
        <v>15:27:29.000</v>
      </c>
      <c r="T433" t="str">
        <f t="shared" si="108"/>
        <v>15:27:29.000</v>
      </c>
      <c r="U433" t="str">
        <f t="shared" si="93"/>
        <v>A3817C</v>
      </c>
      <c r="V433">
        <v>0</v>
      </c>
      <c r="W433">
        <v>0</v>
      </c>
      <c r="X433">
        <v>1</v>
      </c>
      <c r="Z433">
        <v>1</v>
      </c>
      <c r="AA433">
        <v>8</v>
      </c>
      <c r="AB433">
        <v>3</v>
      </c>
      <c r="AC433">
        <v>0</v>
      </c>
      <c r="AD433">
        <v>9</v>
      </c>
      <c r="AE433">
        <v>0</v>
      </c>
      <c r="AF433">
        <v>3</v>
      </c>
      <c r="AG433">
        <v>2</v>
      </c>
      <c r="AH433">
        <v>0</v>
      </c>
      <c r="AI433" t="s">
        <v>494</v>
      </c>
      <c r="AJ433">
        <v>35.773372999999999</v>
      </c>
      <c r="AK433" t="s">
        <v>495</v>
      </c>
      <c r="AL433">
        <v>-90.766639999999995</v>
      </c>
      <c r="AM433">
        <v>25</v>
      </c>
      <c r="AN433">
        <v>2100</v>
      </c>
      <c r="AO433" t="s">
        <v>118</v>
      </c>
      <c r="AP433">
        <v>-91</v>
      </c>
      <c r="AQ433">
        <v>-62</v>
      </c>
      <c r="AR433">
        <v>0</v>
      </c>
      <c r="AZ433">
        <v>1200</v>
      </c>
      <c r="BA433">
        <v>1</v>
      </c>
      <c r="BB433" t="str">
        <f t="shared" si="96"/>
        <v xml:space="preserve">N325GC  </v>
      </c>
      <c r="BC433">
        <v>1</v>
      </c>
      <c r="BH433">
        <v>2150</v>
      </c>
      <c r="BI433">
        <v>1</v>
      </c>
      <c r="BJ433">
        <v>1</v>
      </c>
      <c r="BK433">
        <v>0</v>
      </c>
      <c r="BL433">
        <v>0</v>
      </c>
      <c r="BO433">
        <v>0</v>
      </c>
      <c r="BP433">
        <v>0</v>
      </c>
      <c r="BW433" t="str">
        <f>"15:27:29.549"</f>
        <v>15:27:29.549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0</v>
      </c>
      <c r="CP433" t="s">
        <v>119</v>
      </c>
      <c r="CQ433">
        <v>530</v>
      </c>
      <c r="CR433">
        <v>0</v>
      </c>
      <c r="CW433">
        <v>7255110</v>
      </c>
      <c r="CY433">
        <v>0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"01/04/2021 15:27:28.302"</f>
        <v>01/04/2021 15:27:28.302</v>
      </c>
      <c r="C434" t="str">
        <f t="shared" si="95"/>
        <v>FFDDD3C0</v>
      </c>
      <c r="D434" t="s">
        <v>113</v>
      </c>
      <c r="E434">
        <v>5</v>
      </c>
      <c r="H434">
        <v>169</v>
      </c>
      <c r="I434" t="s">
        <v>114</v>
      </c>
      <c r="J434" t="s">
        <v>115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>"15:27:30.000"</f>
        <v>15:27:30.000</v>
      </c>
      <c r="T434" t="str">
        <f>"15:27:30.000"</f>
        <v>15:27:30.000</v>
      </c>
      <c r="U434" t="str">
        <f t="shared" si="93"/>
        <v>A3817C</v>
      </c>
      <c r="V434">
        <v>0</v>
      </c>
      <c r="W434">
        <v>0</v>
      </c>
      <c r="X434">
        <v>1</v>
      </c>
      <c r="Z434">
        <v>1</v>
      </c>
      <c r="AA434">
        <v>8</v>
      </c>
      <c r="AB434">
        <v>3</v>
      </c>
      <c r="AC434">
        <v>0</v>
      </c>
      <c r="AD434">
        <v>9</v>
      </c>
      <c r="AE434">
        <v>0</v>
      </c>
      <c r="AF434">
        <v>3</v>
      </c>
      <c r="AG434">
        <v>2</v>
      </c>
      <c r="AH434">
        <v>0</v>
      </c>
      <c r="AI434" t="s">
        <v>496</v>
      </c>
      <c r="AJ434">
        <v>35.773071999999999</v>
      </c>
      <c r="AK434" t="s">
        <v>497</v>
      </c>
      <c r="AL434">
        <v>-90.767155000000002</v>
      </c>
      <c r="AM434">
        <v>25</v>
      </c>
      <c r="AN434">
        <v>2100</v>
      </c>
      <c r="AO434" t="s">
        <v>118</v>
      </c>
      <c r="AP434">
        <v>-91</v>
      </c>
      <c r="AQ434">
        <v>-62</v>
      </c>
      <c r="AR434">
        <v>0</v>
      </c>
      <c r="AZ434">
        <v>1200</v>
      </c>
      <c r="BA434">
        <v>1</v>
      </c>
      <c r="BB434" t="str">
        <f t="shared" si="96"/>
        <v xml:space="preserve">N325GC  </v>
      </c>
      <c r="BC434">
        <v>1</v>
      </c>
      <c r="BH434">
        <v>2150</v>
      </c>
      <c r="BI434">
        <v>1</v>
      </c>
      <c r="BJ434">
        <v>1</v>
      </c>
      <c r="BK434">
        <v>0</v>
      </c>
      <c r="BL434">
        <v>0</v>
      </c>
      <c r="BO434">
        <v>0</v>
      </c>
      <c r="BP434">
        <v>0</v>
      </c>
      <c r="BW434" t="str">
        <f>"15:27:30.368"</f>
        <v>15:27:30.368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0</v>
      </c>
      <c r="CP434" t="s">
        <v>119</v>
      </c>
      <c r="CQ434">
        <v>511</v>
      </c>
      <c r="CR434">
        <v>0</v>
      </c>
      <c r="CW434">
        <v>6974227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"01/04/2021 15:27:28.302"</f>
        <v>01/04/2021 15:27:28.302</v>
      </c>
      <c r="C435" t="str">
        <f t="shared" si="95"/>
        <v>FFDDD3C0</v>
      </c>
      <c r="D435" t="s">
        <v>178</v>
      </c>
      <c r="E435">
        <v>9</v>
      </c>
      <c r="F435">
        <v>1009</v>
      </c>
      <c r="G435" t="s">
        <v>114</v>
      </c>
      <c r="J435" t="s">
        <v>179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>"15:27:30.000"</f>
        <v>15:27:30.000</v>
      </c>
      <c r="T435" t="str">
        <f>"15:27:30.000"</f>
        <v>15:27:30.000</v>
      </c>
      <c r="U435" t="str">
        <f t="shared" si="93"/>
        <v>A3817C</v>
      </c>
      <c r="V435">
        <v>0</v>
      </c>
      <c r="W435">
        <v>0</v>
      </c>
      <c r="X435">
        <v>1</v>
      </c>
      <c r="Z435">
        <v>1</v>
      </c>
      <c r="AA435">
        <v>8</v>
      </c>
      <c r="AB435">
        <v>3</v>
      </c>
      <c r="AC435">
        <v>0</v>
      </c>
      <c r="AD435">
        <v>9</v>
      </c>
      <c r="AE435">
        <v>0</v>
      </c>
      <c r="AF435">
        <v>3</v>
      </c>
      <c r="AG435">
        <v>2</v>
      </c>
      <c r="AH435">
        <v>0</v>
      </c>
      <c r="AI435" t="s">
        <v>496</v>
      </c>
      <c r="AJ435">
        <v>35.773071999999999</v>
      </c>
      <c r="AK435" t="s">
        <v>497</v>
      </c>
      <c r="AL435">
        <v>-90.767155000000002</v>
      </c>
      <c r="AM435">
        <v>25</v>
      </c>
      <c r="AN435">
        <v>2100</v>
      </c>
      <c r="AO435" t="s">
        <v>118</v>
      </c>
      <c r="AP435">
        <v>-91</v>
      </c>
      <c r="AQ435">
        <v>-62</v>
      </c>
      <c r="AR435">
        <v>0</v>
      </c>
      <c r="AZ435">
        <v>1200</v>
      </c>
      <c r="BA435">
        <v>1</v>
      </c>
      <c r="BB435" t="str">
        <f t="shared" si="96"/>
        <v xml:space="preserve">N325GC  </v>
      </c>
      <c r="BC435">
        <v>1</v>
      </c>
      <c r="BH435">
        <v>2150</v>
      </c>
      <c r="BI435">
        <v>1</v>
      </c>
      <c r="BJ435">
        <v>1</v>
      </c>
      <c r="BK435">
        <v>0</v>
      </c>
      <c r="BL435">
        <v>0</v>
      </c>
      <c r="BO435">
        <v>0</v>
      </c>
      <c r="BP435">
        <v>0</v>
      </c>
      <c r="BW435" t="str">
        <f>"15:27:30.368"</f>
        <v>15:27:30.368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0</v>
      </c>
      <c r="CP435" t="s">
        <v>119</v>
      </c>
      <c r="CQ435">
        <v>511</v>
      </c>
      <c r="CR435">
        <v>0</v>
      </c>
      <c r="CW435">
        <v>6974227</v>
      </c>
      <c r="CY435">
        <v>0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"01/04/2021 15:27:29.761"</f>
        <v>01/04/2021 15:27:29.761</v>
      </c>
      <c r="C436" t="str">
        <f t="shared" si="95"/>
        <v>FFDDD3C0</v>
      </c>
      <c r="D436" t="s">
        <v>178</v>
      </c>
      <c r="E436">
        <v>9</v>
      </c>
      <c r="F436">
        <v>1009</v>
      </c>
      <c r="G436" t="s">
        <v>114</v>
      </c>
      <c r="J436" t="s">
        <v>179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>"15:27:31.000"</f>
        <v>15:27:31.000</v>
      </c>
      <c r="T436" t="str">
        <f>"15:27:31.000"</f>
        <v>15:27:31.000</v>
      </c>
      <c r="U436" t="str">
        <f t="shared" si="93"/>
        <v>A3817C</v>
      </c>
      <c r="V436">
        <v>0</v>
      </c>
      <c r="W436">
        <v>0</v>
      </c>
      <c r="X436">
        <v>1</v>
      </c>
      <c r="Z436">
        <v>1</v>
      </c>
      <c r="AA436">
        <v>8</v>
      </c>
      <c r="AB436">
        <v>3</v>
      </c>
      <c r="AC436">
        <v>0</v>
      </c>
      <c r="AD436">
        <v>9</v>
      </c>
      <c r="AE436">
        <v>0</v>
      </c>
      <c r="AF436">
        <v>3</v>
      </c>
      <c r="AG436">
        <v>2</v>
      </c>
      <c r="AH436">
        <v>0</v>
      </c>
      <c r="AI436" t="s">
        <v>498</v>
      </c>
      <c r="AJ436">
        <v>35.772772000000003</v>
      </c>
      <c r="AK436" t="s">
        <v>499</v>
      </c>
      <c r="AL436">
        <v>-90.767690999999999</v>
      </c>
      <c r="AM436">
        <v>25</v>
      </c>
      <c r="AN436">
        <v>2100</v>
      </c>
      <c r="AO436" t="s">
        <v>118</v>
      </c>
      <c r="AP436">
        <v>-92</v>
      </c>
      <c r="AQ436">
        <v>-63</v>
      </c>
      <c r="AR436">
        <v>0</v>
      </c>
      <c r="AZ436">
        <v>1200</v>
      </c>
      <c r="BA436">
        <v>1</v>
      </c>
      <c r="BB436" t="str">
        <f t="shared" si="96"/>
        <v xml:space="preserve">N325GC  </v>
      </c>
      <c r="BC436">
        <v>1</v>
      </c>
      <c r="BH436">
        <v>2150</v>
      </c>
      <c r="BI436">
        <v>1</v>
      </c>
      <c r="BJ436">
        <v>1</v>
      </c>
      <c r="BK436">
        <v>0</v>
      </c>
      <c r="BL436">
        <v>0</v>
      </c>
      <c r="BO436">
        <v>0</v>
      </c>
      <c r="BP436">
        <v>0</v>
      </c>
      <c r="BW436" t="str">
        <f>"15:27:31.839"</f>
        <v>15:27:31.839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0</v>
      </c>
      <c r="CP436" t="s">
        <v>119</v>
      </c>
      <c r="CQ436">
        <v>511</v>
      </c>
      <c r="CR436">
        <v>0</v>
      </c>
      <c r="CW436">
        <v>6974494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"01/04/2021 15:27:29.761"</f>
        <v>01/04/2021 15:27:29.761</v>
      </c>
      <c r="C437" t="str">
        <f t="shared" si="95"/>
        <v>FFDDD3C0</v>
      </c>
      <c r="D437" t="s">
        <v>113</v>
      </c>
      <c r="E437">
        <v>5</v>
      </c>
      <c r="H437">
        <v>169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>"15:27:31.000"</f>
        <v>15:27:31.000</v>
      </c>
      <c r="T437" t="str">
        <f>"15:27:31.000"</f>
        <v>15:27:31.000</v>
      </c>
      <c r="U437" t="str">
        <f t="shared" si="93"/>
        <v>A3817C</v>
      </c>
      <c r="V437">
        <v>0</v>
      </c>
      <c r="W437">
        <v>0</v>
      </c>
      <c r="X437">
        <v>1</v>
      </c>
      <c r="Z437">
        <v>1</v>
      </c>
      <c r="AA437">
        <v>8</v>
      </c>
      <c r="AB437">
        <v>3</v>
      </c>
      <c r="AC437">
        <v>0</v>
      </c>
      <c r="AD437">
        <v>9</v>
      </c>
      <c r="AE437">
        <v>0</v>
      </c>
      <c r="AF437">
        <v>3</v>
      </c>
      <c r="AG437">
        <v>2</v>
      </c>
      <c r="AH437">
        <v>0</v>
      </c>
      <c r="AI437" t="s">
        <v>498</v>
      </c>
      <c r="AJ437">
        <v>35.772772000000003</v>
      </c>
      <c r="AK437" t="s">
        <v>499</v>
      </c>
      <c r="AL437">
        <v>-90.767690999999999</v>
      </c>
      <c r="AM437">
        <v>25</v>
      </c>
      <c r="AN437">
        <v>2100</v>
      </c>
      <c r="AO437" t="s">
        <v>118</v>
      </c>
      <c r="AP437">
        <v>-92</v>
      </c>
      <c r="AQ437">
        <v>-63</v>
      </c>
      <c r="AR437">
        <v>0</v>
      </c>
      <c r="AZ437">
        <v>1200</v>
      </c>
      <c r="BA437">
        <v>1</v>
      </c>
      <c r="BB437" t="str">
        <f t="shared" si="96"/>
        <v xml:space="preserve">N325GC  </v>
      </c>
      <c r="BC437">
        <v>1</v>
      </c>
      <c r="BH437">
        <v>2150</v>
      </c>
      <c r="BI437">
        <v>1</v>
      </c>
      <c r="BJ437">
        <v>1</v>
      </c>
      <c r="BK437">
        <v>0</v>
      </c>
      <c r="BL437">
        <v>0</v>
      </c>
      <c r="BO437">
        <v>0</v>
      </c>
      <c r="BP437">
        <v>0</v>
      </c>
      <c r="BW437" t="str">
        <f>"15:27:31.839"</f>
        <v>15:27:31.839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0</v>
      </c>
      <c r="CP437" t="s">
        <v>119</v>
      </c>
      <c r="CQ437">
        <v>511</v>
      </c>
      <c r="CR437">
        <v>0</v>
      </c>
      <c r="CW437">
        <v>6974494</v>
      </c>
      <c r="CY437">
        <v>0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"01/04/2021 15:27:30.775"</f>
        <v>01/04/2021 15:27:30.775</v>
      </c>
      <c r="C438" t="str">
        <f t="shared" si="95"/>
        <v>FFDDD3C0</v>
      </c>
      <c r="D438" t="s">
        <v>178</v>
      </c>
      <c r="E438">
        <v>9</v>
      </c>
      <c r="F438">
        <v>1009</v>
      </c>
      <c r="G438" t="s">
        <v>114</v>
      </c>
      <c r="J438" t="s">
        <v>179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>"15:27:32.000"</f>
        <v>15:27:32.000</v>
      </c>
      <c r="T438" t="str">
        <f>"15:27:32.000"</f>
        <v>15:27:32.000</v>
      </c>
      <c r="U438" t="str">
        <f t="shared" si="93"/>
        <v>A3817C</v>
      </c>
      <c r="V438">
        <v>0</v>
      </c>
      <c r="W438">
        <v>0</v>
      </c>
      <c r="X438">
        <v>1</v>
      </c>
      <c r="Z438">
        <v>1</v>
      </c>
      <c r="AA438">
        <v>8</v>
      </c>
      <c r="AB438">
        <v>3</v>
      </c>
      <c r="AC438">
        <v>0</v>
      </c>
      <c r="AD438">
        <v>9</v>
      </c>
      <c r="AE438">
        <v>0</v>
      </c>
      <c r="AF438">
        <v>3</v>
      </c>
      <c r="AG438">
        <v>2</v>
      </c>
      <c r="AH438">
        <v>0</v>
      </c>
      <c r="AI438" t="s">
        <v>500</v>
      </c>
      <c r="AJ438">
        <v>35.772471000000003</v>
      </c>
      <c r="AK438" t="s">
        <v>501</v>
      </c>
      <c r="AL438">
        <v>-90.768227999999993</v>
      </c>
      <c r="AM438">
        <v>25</v>
      </c>
      <c r="AN438">
        <v>2100</v>
      </c>
      <c r="AO438" t="s">
        <v>118</v>
      </c>
      <c r="AP438">
        <v>-93</v>
      </c>
      <c r="AQ438">
        <v>-63</v>
      </c>
      <c r="AR438">
        <v>-64</v>
      </c>
      <c r="AZ438">
        <v>1200</v>
      </c>
      <c r="BA438">
        <v>1</v>
      </c>
      <c r="BB438" t="str">
        <f t="shared" si="96"/>
        <v xml:space="preserve">N325GC  </v>
      </c>
      <c r="BC438">
        <v>1</v>
      </c>
      <c r="BH438">
        <v>2150</v>
      </c>
      <c r="BI438">
        <v>1</v>
      </c>
      <c r="BJ438">
        <v>1</v>
      </c>
      <c r="BK438">
        <v>0</v>
      </c>
      <c r="BL438">
        <v>0</v>
      </c>
      <c r="BO438">
        <v>0</v>
      </c>
      <c r="BP438">
        <v>0</v>
      </c>
      <c r="BW438" t="str">
        <f>"15:27:32.851"</f>
        <v>15:27:32.851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0</v>
      </c>
      <c r="CP438" t="s">
        <v>119</v>
      </c>
      <c r="CQ438">
        <v>511</v>
      </c>
      <c r="CR438">
        <v>0</v>
      </c>
      <c r="CW438">
        <v>6974676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"01/04/2021 15:27:30.775"</f>
        <v>01/04/2021 15:27:30.775</v>
      </c>
      <c r="C439" t="str">
        <f t="shared" si="95"/>
        <v>FFDDD3C0</v>
      </c>
      <c r="D439" t="s">
        <v>113</v>
      </c>
      <c r="E439">
        <v>5</v>
      </c>
      <c r="H439">
        <v>169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>"15:27:32.000"</f>
        <v>15:27:32.000</v>
      </c>
      <c r="T439" t="str">
        <f>"15:27:32.000"</f>
        <v>15:27:32.000</v>
      </c>
      <c r="U439" t="str">
        <f t="shared" si="93"/>
        <v>A3817C</v>
      </c>
      <c r="V439">
        <v>0</v>
      </c>
      <c r="W439">
        <v>0</v>
      </c>
      <c r="X439">
        <v>1</v>
      </c>
      <c r="Z439">
        <v>1</v>
      </c>
      <c r="AA439">
        <v>8</v>
      </c>
      <c r="AB439">
        <v>3</v>
      </c>
      <c r="AC439">
        <v>0</v>
      </c>
      <c r="AD439">
        <v>9</v>
      </c>
      <c r="AE439">
        <v>0</v>
      </c>
      <c r="AF439">
        <v>3</v>
      </c>
      <c r="AG439">
        <v>2</v>
      </c>
      <c r="AH439">
        <v>0</v>
      </c>
      <c r="AI439" t="s">
        <v>500</v>
      </c>
      <c r="AJ439">
        <v>35.772471000000003</v>
      </c>
      <c r="AK439" t="s">
        <v>501</v>
      </c>
      <c r="AL439">
        <v>-90.768227999999993</v>
      </c>
      <c r="AM439">
        <v>25</v>
      </c>
      <c r="AN439">
        <v>2100</v>
      </c>
      <c r="AO439" t="s">
        <v>118</v>
      </c>
      <c r="AP439">
        <v>-93</v>
      </c>
      <c r="AQ439">
        <v>-63</v>
      </c>
      <c r="AR439">
        <v>-64</v>
      </c>
      <c r="AZ439">
        <v>1200</v>
      </c>
      <c r="BA439">
        <v>1</v>
      </c>
      <c r="BB439" t="str">
        <f t="shared" si="96"/>
        <v xml:space="preserve">N325GC  </v>
      </c>
      <c r="BC439">
        <v>1</v>
      </c>
      <c r="BH439">
        <v>2150</v>
      </c>
      <c r="BI439">
        <v>1</v>
      </c>
      <c r="BJ439">
        <v>1</v>
      </c>
      <c r="BK439">
        <v>0</v>
      </c>
      <c r="BL439">
        <v>0</v>
      </c>
      <c r="BO439">
        <v>0</v>
      </c>
      <c r="BP439">
        <v>0</v>
      </c>
      <c r="BW439" t="str">
        <f>"15:27:32.851"</f>
        <v>15:27:32.851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0</v>
      </c>
      <c r="CP439" t="s">
        <v>119</v>
      </c>
      <c r="CQ439">
        <v>511</v>
      </c>
      <c r="CR439">
        <v>0</v>
      </c>
      <c r="CW439">
        <v>6974676</v>
      </c>
      <c r="CY439">
        <v>0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"01/04/2021 15:27:31.639"</f>
        <v>01/04/2021 15:27:31.639</v>
      </c>
      <c r="C440" t="str">
        <f t="shared" si="95"/>
        <v>FFDDD3C0</v>
      </c>
      <c r="D440" t="s">
        <v>113</v>
      </c>
      <c r="E440">
        <v>5</v>
      </c>
      <c r="H440">
        <v>169</v>
      </c>
      <c r="I440" t="s">
        <v>114</v>
      </c>
      <c r="J440" t="s">
        <v>115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>"15:27:33.000"</f>
        <v>15:27:33.000</v>
      </c>
      <c r="T440" t="str">
        <f>"15:27:33.000"</f>
        <v>15:27:33.000</v>
      </c>
      <c r="U440" t="str">
        <f t="shared" si="93"/>
        <v>A3817C</v>
      </c>
      <c r="V440">
        <v>0</v>
      </c>
      <c r="W440">
        <v>0</v>
      </c>
      <c r="X440">
        <v>1</v>
      </c>
      <c r="Z440">
        <v>1</v>
      </c>
      <c r="AA440">
        <v>8</v>
      </c>
      <c r="AB440">
        <v>3</v>
      </c>
      <c r="AC440">
        <v>0</v>
      </c>
      <c r="AD440">
        <v>9</v>
      </c>
      <c r="AE440">
        <v>0</v>
      </c>
      <c r="AF440">
        <v>3</v>
      </c>
      <c r="AG440">
        <v>2</v>
      </c>
      <c r="AH440">
        <v>0</v>
      </c>
      <c r="AI440" t="s">
        <v>502</v>
      </c>
      <c r="AJ440">
        <v>35.772191999999997</v>
      </c>
      <c r="AK440" t="s">
        <v>503</v>
      </c>
      <c r="AL440">
        <v>-90.768743000000001</v>
      </c>
      <c r="AM440">
        <v>25</v>
      </c>
      <c r="AN440">
        <v>2100</v>
      </c>
      <c r="AO440" t="s">
        <v>118</v>
      </c>
      <c r="AP440">
        <v>-92</v>
      </c>
      <c r="AQ440">
        <v>-64</v>
      </c>
      <c r="AR440">
        <v>-64</v>
      </c>
      <c r="AZ440">
        <v>1200</v>
      </c>
      <c r="BA440">
        <v>1</v>
      </c>
      <c r="BB440" t="str">
        <f t="shared" si="96"/>
        <v xml:space="preserve">N325GC  </v>
      </c>
      <c r="BC440">
        <v>1</v>
      </c>
      <c r="BH440">
        <v>2150</v>
      </c>
      <c r="BI440">
        <v>1</v>
      </c>
      <c r="BJ440">
        <v>1</v>
      </c>
      <c r="BK440">
        <v>0</v>
      </c>
      <c r="BL440">
        <v>0</v>
      </c>
      <c r="BO440">
        <v>0</v>
      </c>
      <c r="BP440">
        <v>0</v>
      </c>
      <c r="BW440" t="str">
        <f>"15:27:33.710"</f>
        <v>15:27:33.710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0</v>
      </c>
      <c r="CP440" t="s">
        <v>119</v>
      </c>
      <c r="CQ440">
        <v>511</v>
      </c>
      <c r="CR440">
        <v>0</v>
      </c>
      <c r="CW440">
        <v>6974826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"01/04/2021 15:27:31.639"</f>
        <v>01/04/2021 15:27:31.639</v>
      </c>
      <c r="C441" t="str">
        <f t="shared" si="95"/>
        <v>FFDDD3C0</v>
      </c>
      <c r="D441" t="s">
        <v>178</v>
      </c>
      <c r="E441">
        <v>9</v>
      </c>
      <c r="F441">
        <v>1009</v>
      </c>
      <c r="G441" t="s">
        <v>114</v>
      </c>
      <c r="J441" t="s">
        <v>179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>"15:27:33.000"</f>
        <v>15:27:33.000</v>
      </c>
      <c r="T441" t="str">
        <f>"15:27:33.000"</f>
        <v>15:27:33.000</v>
      </c>
      <c r="U441" t="str">
        <f t="shared" si="93"/>
        <v>A3817C</v>
      </c>
      <c r="V441">
        <v>0</v>
      </c>
      <c r="W441">
        <v>0</v>
      </c>
      <c r="X441">
        <v>1</v>
      </c>
      <c r="Z441">
        <v>1</v>
      </c>
      <c r="AA441">
        <v>8</v>
      </c>
      <c r="AB441">
        <v>3</v>
      </c>
      <c r="AC441">
        <v>0</v>
      </c>
      <c r="AD441">
        <v>9</v>
      </c>
      <c r="AE441">
        <v>0</v>
      </c>
      <c r="AF441">
        <v>3</v>
      </c>
      <c r="AG441">
        <v>2</v>
      </c>
      <c r="AH441">
        <v>0</v>
      </c>
      <c r="AI441" t="s">
        <v>502</v>
      </c>
      <c r="AJ441">
        <v>35.772191999999997</v>
      </c>
      <c r="AK441" t="s">
        <v>503</v>
      </c>
      <c r="AL441">
        <v>-90.768743000000001</v>
      </c>
      <c r="AM441">
        <v>25</v>
      </c>
      <c r="AN441">
        <v>2100</v>
      </c>
      <c r="AO441" t="s">
        <v>118</v>
      </c>
      <c r="AP441">
        <v>-92</v>
      </c>
      <c r="AQ441">
        <v>-64</v>
      </c>
      <c r="AR441">
        <v>-64</v>
      </c>
      <c r="AZ441">
        <v>1200</v>
      </c>
      <c r="BA441">
        <v>1</v>
      </c>
      <c r="BB441" t="str">
        <f t="shared" si="96"/>
        <v xml:space="preserve">N325GC  </v>
      </c>
      <c r="BC441">
        <v>1</v>
      </c>
      <c r="BH441">
        <v>2150</v>
      </c>
      <c r="BI441">
        <v>1</v>
      </c>
      <c r="BJ441">
        <v>1</v>
      </c>
      <c r="BK441">
        <v>0</v>
      </c>
      <c r="BL441">
        <v>0</v>
      </c>
      <c r="BO441">
        <v>0</v>
      </c>
      <c r="BP441">
        <v>0</v>
      </c>
      <c r="BW441" t="str">
        <f>"15:27:33.710"</f>
        <v>15:27:33.710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0</v>
      </c>
      <c r="CP441" t="s">
        <v>119</v>
      </c>
      <c r="CQ441">
        <v>511</v>
      </c>
      <c r="CR441">
        <v>0</v>
      </c>
      <c r="CW441">
        <v>6974826</v>
      </c>
      <c r="CY441">
        <v>0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"01/04/2021 15:27:32.430"</f>
        <v>01/04/2021 15:27:32.430</v>
      </c>
      <c r="C442" t="str">
        <f t="shared" si="95"/>
        <v>FFDDD3C0</v>
      </c>
      <c r="D442" t="s">
        <v>178</v>
      </c>
      <c r="E442">
        <v>9</v>
      </c>
      <c r="F442">
        <v>1009</v>
      </c>
      <c r="G442" t="s">
        <v>114</v>
      </c>
      <c r="J442" t="s">
        <v>179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>"15:27:34.000"</f>
        <v>15:27:34.000</v>
      </c>
      <c r="T442" t="str">
        <f>"15:27:34.000"</f>
        <v>15:27:34.000</v>
      </c>
      <c r="U442" t="str">
        <f t="shared" si="93"/>
        <v>A3817C</v>
      </c>
      <c r="V442">
        <v>0</v>
      </c>
      <c r="W442">
        <v>0</v>
      </c>
      <c r="X442">
        <v>1</v>
      </c>
      <c r="Z442">
        <v>1</v>
      </c>
      <c r="AA442">
        <v>8</v>
      </c>
      <c r="AB442">
        <v>3</v>
      </c>
      <c r="AC442">
        <v>0</v>
      </c>
      <c r="AD442">
        <v>9</v>
      </c>
      <c r="AE442">
        <v>0</v>
      </c>
      <c r="AF442">
        <v>3</v>
      </c>
      <c r="AG442">
        <v>2</v>
      </c>
      <c r="AH442">
        <v>0</v>
      </c>
      <c r="AI442" t="s">
        <v>504</v>
      </c>
      <c r="AJ442">
        <v>35.771892000000001</v>
      </c>
      <c r="AK442" t="s">
        <v>505</v>
      </c>
      <c r="AL442">
        <v>-90.769278999999997</v>
      </c>
      <c r="AM442">
        <v>25</v>
      </c>
      <c r="AN442">
        <v>2100</v>
      </c>
      <c r="AO442" t="s">
        <v>118</v>
      </c>
      <c r="AP442">
        <v>-92</v>
      </c>
      <c r="AQ442">
        <v>-65</v>
      </c>
      <c r="AR442">
        <v>-64</v>
      </c>
      <c r="AZ442">
        <v>1200</v>
      </c>
      <c r="BA442">
        <v>1</v>
      </c>
      <c r="BB442" t="str">
        <f t="shared" si="96"/>
        <v xml:space="preserve">N325GC  </v>
      </c>
      <c r="BC442">
        <v>1</v>
      </c>
      <c r="BH442">
        <v>2150</v>
      </c>
      <c r="BI442">
        <v>1</v>
      </c>
      <c r="BJ442">
        <v>1</v>
      </c>
      <c r="BK442">
        <v>0</v>
      </c>
      <c r="BL442">
        <v>0</v>
      </c>
      <c r="BO442">
        <v>0</v>
      </c>
      <c r="BP442">
        <v>0</v>
      </c>
      <c r="BW442" t="str">
        <f>"15:27:34.515"</f>
        <v>15:27:34.515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0</v>
      </c>
      <c r="CP442" t="s">
        <v>119</v>
      </c>
      <c r="CQ442">
        <v>511</v>
      </c>
      <c r="CR442">
        <v>0</v>
      </c>
      <c r="CW442">
        <v>6974977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"01/04/2021 15:27:32.430"</f>
        <v>01/04/2021 15:27:32.430</v>
      </c>
      <c r="C443" t="str">
        <f t="shared" si="95"/>
        <v>FFDDD3C0</v>
      </c>
      <c r="D443" t="s">
        <v>113</v>
      </c>
      <c r="E443">
        <v>5</v>
      </c>
      <c r="H443">
        <v>169</v>
      </c>
      <c r="I443" t="s">
        <v>114</v>
      </c>
      <c r="J443" t="s">
        <v>115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>"15:27:34.000"</f>
        <v>15:27:34.000</v>
      </c>
      <c r="T443" t="str">
        <f>"15:27:34.000"</f>
        <v>15:27:34.000</v>
      </c>
      <c r="U443" t="str">
        <f t="shared" si="93"/>
        <v>A3817C</v>
      </c>
      <c r="V443">
        <v>0</v>
      </c>
      <c r="W443">
        <v>0</v>
      </c>
      <c r="X443">
        <v>1</v>
      </c>
      <c r="Z443">
        <v>1</v>
      </c>
      <c r="AA443">
        <v>8</v>
      </c>
      <c r="AB443">
        <v>3</v>
      </c>
      <c r="AC443">
        <v>0</v>
      </c>
      <c r="AD443">
        <v>9</v>
      </c>
      <c r="AE443">
        <v>0</v>
      </c>
      <c r="AF443">
        <v>3</v>
      </c>
      <c r="AG443">
        <v>2</v>
      </c>
      <c r="AH443">
        <v>0</v>
      </c>
      <c r="AI443" t="s">
        <v>504</v>
      </c>
      <c r="AJ443">
        <v>35.771892000000001</v>
      </c>
      <c r="AK443" t="s">
        <v>505</v>
      </c>
      <c r="AL443">
        <v>-90.769278999999997</v>
      </c>
      <c r="AM443">
        <v>25</v>
      </c>
      <c r="AN443">
        <v>2100</v>
      </c>
      <c r="AO443" t="s">
        <v>118</v>
      </c>
      <c r="AP443">
        <v>-92</v>
      </c>
      <c r="AQ443">
        <v>-65</v>
      </c>
      <c r="AR443">
        <v>-64</v>
      </c>
      <c r="AZ443">
        <v>1200</v>
      </c>
      <c r="BA443">
        <v>1</v>
      </c>
      <c r="BB443" t="str">
        <f t="shared" si="96"/>
        <v xml:space="preserve">N325GC  </v>
      </c>
      <c r="BC443">
        <v>1</v>
      </c>
      <c r="BH443">
        <v>2150</v>
      </c>
      <c r="BI443">
        <v>1</v>
      </c>
      <c r="BJ443">
        <v>1</v>
      </c>
      <c r="BK443">
        <v>0</v>
      </c>
      <c r="BL443">
        <v>0</v>
      </c>
      <c r="BO443">
        <v>0</v>
      </c>
      <c r="BP443">
        <v>0</v>
      </c>
      <c r="BW443" t="str">
        <f>"15:27:34.515"</f>
        <v>15:27:34.515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0</v>
      </c>
      <c r="CP443" t="s">
        <v>119</v>
      </c>
      <c r="CQ443">
        <v>511</v>
      </c>
      <c r="CR443">
        <v>0</v>
      </c>
      <c r="CW443">
        <v>6974977</v>
      </c>
      <c r="CY443">
        <v>0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"01/04/2021 15:27:35.542"</f>
        <v>01/04/2021 15:27:35.542</v>
      </c>
      <c r="C444" t="str">
        <f t="shared" si="95"/>
        <v>FFDDD3C0</v>
      </c>
      <c r="D444" t="s">
        <v>306</v>
      </c>
      <c r="E444">
        <v>15</v>
      </c>
      <c r="H444">
        <v>30</v>
      </c>
      <c r="I444" t="s">
        <v>114</v>
      </c>
      <c r="J444" t="s">
        <v>307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 t="shared" ref="S444:T446" si="109">"15:27:37.000"</f>
        <v>15:27:37.000</v>
      </c>
      <c r="T444" t="str">
        <f t="shared" si="109"/>
        <v>15:27:37.000</v>
      </c>
      <c r="U444" t="str">
        <f t="shared" si="93"/>
        <v>A3817C</v>
      </c>
      <c r="V444">
        <v>0</v>
      </c>
      <c r="W444">
        <v>0</v>
      </c>
      <c r="X444">
        <v>1</v>
      </c>
      <c r="Z444">
        <v>1</v>
      </c>
      <c r="AA444">
        <v>8</v>
      </c>
      <c r="AB444">
        <v>3</v>
      </c>
      <c r="AC444">
        <v>0</v>
      </c>
      <c r="AD444">
        <v>9</v>
      </c>
      <c r="AE444">
        <v>0</v>
      </c>
      <c r="AF444">
        <v>3</v>
      </c>
      <c r="AG444">
        <v>2</v>
      </c>
      <c r="AH444">
        <v>0</v>
      </c>
      <c r="AI444" t="s">
        <v>506</v>
      </c>
      <c r="AJ444">
        <v>35.770969000000001</v>
      </c>
      <c r="AK444" t="s">
        <v>507</v>
      </c>
      <c r="AL444">
        <v>-90.770844999999994</v>
      </c>
      <c r="AM444">
        <v>25</v>
      </c>
      <c r="AN444">
        <v>2100</v>
      </c>
      <c r="AO444" t="s">
        <v>118</v>
      </c>
      <c r="AP444">
        <v>-91</v>
      </c>
      <c r="AQ444">
        <v>-67</v>
      </c>
      <c r="AR444">
        <v>0</v>
      </c>
      <c r="AZ444">
        <v>1200</v>
      </c>
      <c r="BA444">
        <v>1</v>
      </c>
      <c r="BB444" t="str">
        <f t="shared" si="96"/>
        <v xml:space="preserve">N325GC  </v>
      </c>
      <c r="BC444">
        <v>1</v>
      </c>
      <c r="BH444">
        <v>2150</v>
      </c>
      <c r="BI444">
        <v>1</v>
      </c>
      <c r="BJ444">
        <v>1</v>
      </c>
      <c r="BK444">
        <v>0</v>
      </c>
      <c r="BL444">
        <v>0</v>
      </c>
      <c r="BO444">
        <v>0</v>
      </c>
      <c r="BP444">
        <v>0</v>
      </c>
      <c r="BW444" t="str">
        <f>"15:27:37.619"</f>
        <v>15:27:37.619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0</v>
      </c>
      <c r="CP444" t="s">
        <v>119</v>
      </c>
      <c r="CQ444">
        <v>530</v>
      </c>
      <c r="CR444">
        <v>0</v>
      </c>
      <c r="CW444">
        <v>7256712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"01/04/2021 15:27:35.542"</f>
        <v>01/04/2021 15:27:35.542</v>
      </c>
      <c r="C445" t="str">
        <f t="shared" si="95"/>
        <v>FFDDD3C0</v>
      </c>
      <c r="D445" t="s">
        <v>178</v>
      </c>
      <c r="E445">
        <v>9</v>
      </c>
      <c r="F445">
        <v>1009</v>
      </c>
      <c r="G445" t="s">
        <v>114</v>
      </c>
      <c r="J445" t="s">
        <v>179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 t="shared" si="109"/>
        <v>15:27:37.000</v>
      </c>
      <c r="T445" t="str">
        <f t="shared" si="109"/>
        <v>15:27:37.000</v>
      </c>
      <c r="U445" t="str">
        <f t="shared" si="93"/>
        <v>A3817C</v>
      </c>
      <c r="V445">
        <v>0</v>
      </c>
      <c r="W445">
        <v>0</v>
      </c>
      <c r="X445">
        <v>1</v>
      </c>
      <c r="Z445">
        <v>1</v>
      </c>
      <c r="AA445">
        <v>8</v>
      </c>
      <c r="AB445">
        <v>3</v>
      </c>
      <c r="AC445">
        <v>0</v>
      </c>
      <c r="AD445">
        <v>9</v>
      </c>
      <c r="AE445">
        <v>0</v>
      </c>
      <c r="AF445">
        <v>3</v>
      </c>
      <c r="AG445">
        <v>2</v>
      </c>
      <c r="AH445">
        <v>0</v>
      </c>
      <c r="AI445" t="s">
        <v>506</v>
      </c>
      <c r="AJ445">
        <v>35.770969000000001</v>
      </c>
      <c r="AK445" t="s">
        <v>507</v>
      </c>
      <c r="AL445">
        <v>-90.770844999999994</v>
      </c>
      <c r="AM445">
        <v>25</v>
      </c>
      <c r="AN445">
        <v>2100</v>
      </c>
      <c r="AO445" t="s">
        <v>118</v>
      </c>
      <c r="AP445">
        <v>-91</v>
      </c>
      <c r="AQ445">
        <v>-67</v>
      </c>
      <c r="AR445">
        <v>0</v>
      </c>
      <c r="AZ445">
        <v>1200</v>
      </c>
      <c r="BA445">
        <v>1</v>
      </c>
      <c r="BB445" t="str">
        <f t="shared" si="96"/>
        <v xml:space="preserve">N325GC  </v>
      </c>
      <c r="BC445">
        <v>1</v>
      </c>
      <c r="BH445">
        <v>2150</v>
      </c>
      <c r="BI445">
        <v>1</v>
      </c>
      <c r="BJ445">
        <v>1</v>
      </c>
      <c r="BK445">
        <v>0</v>
      </c>
      <c r="BL445">
        <v>0</v>
      </c>
      <c r="BO445">
        <v>0</v>
      </c>
      <c r="BP445">
        <v>0</v>
      </c>
      <c r="BW445" t="str">
        <f>"15:27:37.619"</f>
        <v>15:27:37.619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0</v>
      </c>
      <c r="CP445" t="s">
        <v>119</v>
      </c>
      <c r="CQ445">
        <v>530</v>
      </c>
      <c r="CR445">
        <v>0</v>
      </c>
      <c r="CW445">
        <v>7256712</v>
      </c>
      <c r="CY445">
        <v>0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"01/04/2021 15:27:35.542"</f>
        <v>01/04/2021 15:27:35.542</v>
      </c>
      <c r="C446" t="str">
        <f t="shared" si="95"/>
        <v>FFDDD3C0</v>
      </c>
      <c r="D446" t="s">
        <v>113</v>
      </c>
      <c r="E446">
        <v>5</v>
      </c>
      <c r="H446">
        <v>169</v>
      </c>
      <c r="I446" t="s">
        <v>114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 t="shared" si="109"/>
        <v>15:27:37.000</v>
      </c>
      <c r="T446" t="str">
        <f t="shared" si="109"/>
        <v>15:27:37.000</v>
      </c>
      <c r="U446" t="str">
        <f t="shared" si="93"/>
        <v>A3817C</v>
      </c>
      <c r="V446">
        <v>0</v>
      </c>
      <c r="W446">
        <v>0</v>
      </c>
      <c r="X446">
        <v>1</v>
      </c>
      <c r="Z446">
        <v>1</v>
      </c>
      <c r="AA446">
        <v>8</v>
      </c>
      <c r="AB446">
        <v>3</v>
      </c>
      <c r="AC446">
        <v>0</v>
      </c>
      <c r="AD446">
        <v>9</v>
      </c>
      <c r="AE446">
        <v>0</v>
      </c>
      <c r="AF446">
        <v>3</v>
      </c>
      <c r="AG446">
        <v>2</v>
      </c>
      <c r="AH446">
        <v>0</v>
      </c>
      <c r="AI446" t="s">
        <v>506</v>
      </c>
      <c r="AJ446">
        <v>35.770969000000001</v>
      </c>
      <c r="AK446" t="s">
        <v>507</v>
      </c>
      <c r="AL446">
        <v>-90.770844999999994</v>
      </c>
      <c r="AM446">
        <v>25</v>
      </c>
      <c r="AN446">
        <v>2100</v>
      </c>
      <c r="AO446" t="s">
        <v>118</v>
      </c>
      <c r="AP446">
        <v>-91</v>
      </c>
      <c r="AQ446">
        <v>-67</v>
      </c>
      <c r="AR446">
        <v>0</v>
      </c>
      <c r="AZ446">
        <v>1200</v>
      </c>
      <c r="BA446">
        <v>1</v>
      </c>
      <c r="BB446" t="str">
        <f t="shared" si="96"/>
        <v xml:space="preserve">N325GC  </v>
      </c>
      <c r="BC446">
        <v>1</v>
      </c>
      <c r="BH446">
        <v>2150</v>
      </c>
      <c r="BI446">
        <v>1</v>
      </c>
      <c r="BJ446">
        <v>1</v>
      </c>
      <c r="BK446">
        <v>0</v>
      </c>
      <c r="BL446">
        <v>0</v>
      </c>
      <c r="BO446">
        <v>0</v>
      </c>
      <c r="BP446">
        <v>0</v>
      </c>
      <c r="BW446" t="str">
        <f>"15:27:37.619"</f>
        <v>15:27:37.619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0</v>
      </c>
      <c r="CP446" t="s">
        <v>119</v>
      </c>
      <c r="CQ446">
        <v>530</v>
      </c>
      <c r="CR446">
        <v>0</v>
      </c>
      <c r="CW446">
        <v>7256712</v>
      </c>
      <c r="CY446">
        <v>0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"01/04/2021 15:27:37.803"</f>
        <v>01/04/2021 15:27:37.803</v>
      </c>
      <c r="C447" t="str">
        <f t="shared" si="95"/>
        <v>FFDDD3C0</v>
      </c>
      <c r="D447" t="s">
        <v>113</v>
      </c>
      <c r="E447">
        <v>5</v>
      </c>
      <c r="H447">
        <v>169</v>
      </c>
      <c r="I447" t="s">
        <v>114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 t="shared" ref="S447:T449" si="110">"15:27:39.000"</f>
        <v>15:27:39.000</v>
      </c>
      <c r="T447" t="str">
        <f t="shared" si="110"/>
        <v>15:27:39.000</v>
      </c>
      <c r="U447" t="str">
        <f t="shared" si="93"/>
        <v>A3817C</v>
      </c>
      <c r="V447">
        <v>0</v>
      </c>
      <c r="W447">
        <v>0</v>
      </c>
      <c r="X447">
        <v>1</v>
      </c>
      <c r="Z447">
        <v>1</v>
      </c>
      <c r="AA447">
        <v>8</v>
      </c>
      <c r="AB447">
        <v>3</v>
      </c>
      <c r="AC447">
        <v>0</v>
      </c>
      <c r="AD447">
        <v>9</v>
      </c>
      <c r="AE447">
        <v>0</v>
      </c>
      <c r="AF447">
        <v>3</v>
      </c>
      <c r="AG447">
        <v>2</v>
      </c>
      <c r="AH447">
        <v>0</v>
      </c>
      <c r="AI447" t="s">
        <v>508</v>
      </c>
      <c r="AJ447">
        <v>35.770347000000001</v>
      </c>
      <c r="AK447" t="s">
        <v>509</v>
      </c>
      <c r="AL447">
        <v>-90.771896999999996</v>
      </c>
      <c r="AM447">
        <v>25</v>
      </c>
      <c r="AN447">
        <v>2100</v>
      </c>
      <c r="AO447" t="s">
        <v>118</v>
      </c>
      <c r="AP447">
        <v>-92</v>
      </c>
      <c r="AQ447">
        <v>-67</v>
      </c>
      <c r="AR447">
        <v>0</v>
      </c>
      <c r="AZ447">
        <v>1200</v>
      </c>
      <c r="BA447">
        <v>1</v>
      </c>
      <c r="BB447" t="str">
        <f t="shared" si="96"/>
        <v xml:space="preserve">N325GC  </v>
      </c>
      <c r="BC447">
        <v>1</v>
      </c>
      <c r="BH447">
        <v>2150</v>
      </c>
      <c r="BI447">
        <v>1</v>
      </c>
      <c r="BJ447">
        <v>1</v>
      </c>
      <c r="BK447">
        <v>0</v>
      </c>
      <c r="BL447">
        <v>0</v>
      </c>
      <c r="BO447">
        <v>0</v>
      </c>
      <c r="BP447">
        <v>0</v>
      </c>
      <c r="BW447" t="str">
        <f>"15:27:39.856"</f>
        <v>15:27:39.856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0</v>
      </c>
      <c r="CP447" t="s">
        <v>119</v>
      </c>
      <c r="CQ447">
        <v>530</v>
      </c>
      <c r="CR447">
        <v>0</v>
      </c>
      <c r="CW447">
        <v>7257139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"01/04/2021 15:27:37.803"</f>
        <v>01/04/2021 15:27:37.803</v>
      </c>
      <c r="C448" t="str">
        <f t="shared" si="95"/>
        <v>FFDDD3C0</v>
      </c>
      <c r="D448" t="s">
        <v>306</v>
      </c>
      <c r="E448">
        <v>15</v>
      </c>
      <c r="H448">
        <v>30</v>
      </c>
      <c r="I448" t="s">
        <v>114</v>
      </c>
      <c r="J448" t="s">
        <v>307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 t="shared" si="110"/>
        <v>15:27:39.000</v>
      </c>
      <c r="T448" t="str">
        <f t="shared" si="110"/>
        <v>15:27:39.000</v>
      </c>
      <c r="U448" t="str">
        <f t="shared" si="93"/>
        <v>A3817C</v>
      </c>
      <c r="V448">
        <v>0</v>
      </c>
      <c r="W448">
        <v>0</v>
      </c>
      <c r="X448">
        <v>1</v>
      </c>
      <c r="Z448">
        <v>1</v>
      </c>
      <c r="AA448">
        <v>8</v>
      </c>
      <c r="AB448">
        <v>3</v>
      </c>
      <c r="AC448">
        <v>0</v>
      </c>
      <c r="AD448">
        <v>9</v>
      </c>
      <c r="AE448">
        <v>0</v>
      </c>
      <c r="AF448">
        <v>3</v>
      </c>
      <c r="AG448">
        <v>2</v>
      </c>
      <c r="AH448">
        <v>0</v>
      </c>
      <c r="AI448" t="s">
        <v>508</v>
      </c>
      <c r="AJ448">
        <v>35.770347000000001</v>
      </c>
      <c r="AK448" t="s">
        <v>509</v>
      </c>
      <c r="AL448">
        <v>-90.771896999999996</v>
      </c>
      <c r="AM448">
        <v>25</v>
      </c>
      <c r="AN448">
        <v>2100</v>
      </c>
      <c r="AO448" t="s">
        <v>118</v>
      </c>
      <c r="AP448">
        <v>-92</v>
      </c>
      <c r="AQ448">
        <v>-67</v>
      </c>
      <c r="AR448">
        <v>0</v>
      </c>
      <c r="AZ448">
        <v>1200</v>
      </c>
      <c r="BA448">
        <v>1</v>
      </c>
      <c r="BB448" t="str">
        <f t="shared" si="96"/>
        <v xml:space="preserve">N325GC  </v>
      </c>
      <c r="BC448">
        <v>1</v>
      </c>
      <c r="BH448">
        <v>2150</v>
      </c>
      <c r="BI448">
        <v>1</v>
      </c>
      <c r="BJ448">
        <v>1</v>
      </c>
      <c r="BK448">
        <v>0</v>
      </c>
      <c r="BL448">
        <v>0</v>
      </c>
      <c r="BO448">
        <v>0</v>
      </c>
      <c r="BP448">
        <v>0</v>
      </c>
      <c r="BW448" t="str">
        <f>"15:27:39.856"</f>
        <v>15:27:39.856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0</v>
      </c>
      <c r="CP448" t="s">
        <v>119</v>
      </c>
      <c r="CQ448">
        <v>530</v>
      </c>
      <c r="CR448">
        <v>0</v>
      </c>
      <c r="CW448">
        <v>7257139</v>
      </c>
      <c r="CY448">
        <v>0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"01/04/2021 15:27:37.803"</f>
        <v>01/04/2021 15:27:37.803</v>
      </c>
      <c r="C449" t="str">
        <f t="shared" si="95"/>
        <v>FFDDD3C0</v>
      </c>
      <c r="D449" t="s">
        <v>178</v>
      </c>
      <c r="E449">
        <v>9</v>
      </c>
      <c r="F449">
        <v>1009</v>
      </c>
      <c r="G449" t="s">
        <v>114</v>
      </c>
      <c r="J449" t="s">
        <v>179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 t="shared" si="110"/>
        <v>15:27:39.000</v>
      </c>
      <c r="T449" t="str">
        <f t="shared" si="110"/>
        <v>15:27:39.000</v>
      </c>
      <c r="U449" t="str">
        <f t="shared" si="93"/>
        <v>A3817C</v>
      </c>
      <c r="V449">
        <v>0</v>
      </c>
      <c r="W449">
        <v>0</v>
      </c>
      <c r="X449">
        <v>1</v>
      </c>
      <c r="Z449">
        <v>1</v>
      </c>
      <c r="AA449">
        <v>8</v>
      </c>
      <c r="AB449">
        <v>3</v>
      </c>
      <c r="AC449">
        <v>0</v>
      </c>
      <c r="AD449">
        <v>9</v>
      </c>
      <c r="AE449">
        <v>0</v>
      </c>
      <c r="AF449">
        <v>3</v>
      </c>
      <c r="AG449">
        <v>2</v>
      </c>
      <c r="AH449">
        <v>0</v>
      </c>
      <c r="AI449" t="s">
        <v>508</v>
      </c>
      <c r="AJ449">
        <v>35.770347000000001</v>
      </c>
      <c r="AK449" t="s">
        <v>509</v>
      </c>
      <c r="AL449">
        <v>-90.771896999999996</v>
      </c>
      <c r="AM449">
        <v>25</v>
      </c>
      <c r="AN449">
        <v>2100</v>
      </c>
      <c r="AO449" t="s">
        <v>118</v>
      </c>
      <c r="AP449">
        <v>-92</v>
      </c>
      <c r="AQ449">
        <v>-67</v>
      </c>
      <c r="AR449">
        <v>0</v>
      </c>
      <c r="AZ449">
        <v>1200</v>
      </c>
      <c r="BA449">
        <v>1</v>
      </c>
      <c r="BB449" t="str">
        <f t="shared" si="96"/>
        <v xml:space="preserve">N325GC  </v>
      </c>
      <c r="BC449">
        <v>1</v>
      </c>
      <c r="BH449">
        <v>2150</v>
      </c>
      <c r="BI449">
        <v>1</v>
      </c>
      <c r="BJ449">
        <v>1</v>
      </c>
      <c r="BK449">
        <v>0</v>
      </c>
      <c r="BL449">
        <v>0</v>
      </c>
      <c r="BO449">
        <v>0</v>
      </c>
      <c r="BP449">
        <v>0</v>
      </c>
      <c r="BW449" t="str">
        <f>"15:27:39.856"</f>
        <v>15:27:39.856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0</v>
      </c>
      <c r="CP449" t="s">
        <v>119</v>
      </c>
      <c r="CQ449">
        <v>530</v>
      </c>
      <c r="CR449">
        <v>0</v>
      </c>
      <c r="CW449">
        <v>7257139</v>
      </c>
      <c r="CY449">
        <v>0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"01/04/2021 15:27:39.827"</f>
        <v>01/04/2021 15:27:39.827</v>
      </c>
      <c r="C450" t="str">
        <f t="shared" si="95"/>
        <v>FFDDD3C0</v>
      </c>
      <c r="D450" t="s">
        <v>113</v>
      </c>
      <c r="E450">
        <v>5</v>
      </c>
      <c r="H450">
        <v>169</v>
      </c>
      <c r="I450" t="s">
        <v>114</v>
      </c>
      <c r="J450" t="s">
        <v>115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 t="shared" ref="S450:T452" si="111">"15:27:41.000"</f>
        <v>15:27:41.000</v>
      </c>
      <c r="T450" t="str">
        <f t="shared" si="111"/>
        <v>15:27:41.000</v>
      </c>
      <c r="U450" t="str">
        <f t="shared" ref="U450:U513" si="112">"A3817C"</f>
        <v>A3817C</v>
      </c>
      <c r="V450">
        <v>0</v>
      </c>
      <c r="W450">
        <v>0</v>
      </c>
      <c r="X450">
        <v>1</v>
      </c>
      <c r="Z450">
        <v>1</v>
      </c>
      <c r="AA450">
        <v>8</v>
      </c>
      <c r="AB450">
        <v>3</v>
      </c>
      <c r="AC450">
        <v>0</v>
      </c>
      <c r="AD450">
        <v>9</v>
      </c>
      <c r="AE450">
        <v>0</v>
      </c>
      <c r="AF450">
        <v>3</v>
      </c>
      <c r="AG450">
        <v>2</v>
      </c>
      <c r="AH450">
        <v>0</v>
      </c>
      <c r="AI450" t="s">
        <v>510</v>
      </c>
      <c r="AJ450">
        <v>35.769703</v>
      </c>
      <c r="AK450" t="s">
        <v>511</v>
      </c>
      <c r="AL450">
        <v>-90.772926999999996</v>
      </c>
      <c r="AM450">
        <v>25</v>
      </c>
      <c r="AN450">
        <v>2100</v>
      </c>
      <c r="AO450" t="s">
        <v>118</v>
      </c>
      <c r="AP450">
        <v>-93</v>
      </c>
      <c r="AQ450">
        <v>-67</v>
      </c>
      <c r="AR450">
        <v>64</v>
      </c>
      <c r="AZ450">
        <v>4366</v>
      </c>
      <c r="BA450">
        <v>1</v>
      </c>
      <c r="BB450" t="str">
        <f t="shared" si="96"/>
        <v xml:space="preserve">N325GC  </v>
      </c>
      <c r="BC450">
        <v>1</v>
      </c>
      <c r="BH450">
        <v>2150</v>
      </c>
      <c r="BI450">
        <v>1</v>
      </c>
      <c r="BJ450">
        <v>1</v>
      </c>
      <c r="BK450">
        <v>0</v>
      </c>
      <c r="BL450">
        <v>0</v>
      </c>
      <c r="BO450">
        <v>0</v>
      </c>
      <c r="BP450">
        <v>0</v>
      </c>
      <c r="BW450" t="str">
        <f>"15:27:41.873"</f>
        <v>15:27:41.873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0</v>
      </c>
      <c r="CP450" t="s">
        <v>119</v>
      </c>
      <c r="CQ450">
        <v>530</v>
      </c>
      <c r="CR450">
        <v>0</v>
      </c>
      <c r="CW450">
        <v>7257544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"01/04/2021 15:27:39.827"</f>
        <v>01/04/2021 15:27:39.827</v>
      </c>
      <c r="C451" t="str">
        <f t="shared" si="95"/>
        <v>FFDDD3C0</v>
      </c>
      <c r="D451" t="s">
        <v>306</v>
      </c>
      <c r="E451">
        <v>15</v>
      </c>
      <c r="H451">
        <v>30</v>
      </c>
      <c r="I451" t="s">
        <v>114</v>
      </c>
      <c r="J451" t="s">
        <v>307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 t="shared" si="111"/>
        <v>15:27:41.000</v>
      </c>
      <c r="T451" t="str">
        <f t="shared" si="111"/>
        <v>15:27:41.000</v>
      </c>
      <c r="U451" t="str">
        <f t="shared" si="112"/>
        <v>A3817C</v>
      </c>
      <c r="V451">
        <v>0</v>
      </c>
      <c r="W451">
        <v>0</v>
      </c>
      <c r="X451">
        <v>1</v>
      </c>
      <c r="Z451">
        <v>1</v>
      </c>
      <c r="AA451">
        <v>8</v>
      </c>
      <c r="AB451">
        <v>3</v>
      </c>
      <c r="AC451">
        <v>0</v>
      </c>
      <c r="AD451">
        <v>9</v>
      </c>
      <c r="AE451">
        <v>0</v>
      </c>
      <c r="AF451">
        <v>3</v>
      </c>
      <c r="AG451">
        <v>2</v>
      </c>
      <c r="AH451">
        <v>0</v>
      </c>
      <c r="AI451" t="s">
        <v>510</v>
      </c>
      <c r="AJ451">
        <v>35.769703</v>
      </c>
      <c r="AK451" t="s">
        <v>511</v>
      </c>
      <c r="AL451">
        <v>-90.772926999999996</v>
      </c>
      <c r="AM451">
        <v>25</v>
      </c>
      <c r="AN451">
        <v>2100</v>
      </c>
      <c r="AO451" t="s">
        <v>118</v>
      </c>
      <c r="AP451">
        <v>-93</v>
      </c>
      <c r="AQ451">
        <v>-67</v>
      </c>
      <c r="AR451">
        <v>64</v>
      </c>
      <c r="AZ451">
        <v>4366</v>
      </c>
      <c r="BA451">
        <v>1</v>
      </c>
      <c r="BB451" t="str">
        <f t="shared" si="96"/>
        <v xml:space="preserve">N325GC  </v>
      </c>
      <c r="BC451">
        <v>1</v>
      </c>
      <c r="BH451">
        <v>2150</v>
      </c>
      <c r="BI451">
        <v>1</v>
      </c>
      <c r="BJ451">
        <v>1</v>
      </c>
      <c r="BK451">
        <v>0</v>
      </c>
      <c r="BL451">
        <v>0</v>
      </c>
      <c r="BO451">
        <v>0</v>
      </c>
      <c r="BP451">
        <v>0</v>
      </c>
      <c r="BW451" t="str">
        <f>"15:27:41.873"</f>
        <v>15:27:41.873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0</v>
      </c>
      <c r="CP451" t="s">
        <v>119</v>
      </c>
      <c r="CQ451">
        <v>530</v>
      </c>
      <c r="CR451">
        <v>0</v>
      </c>
      <c r="CW451">
        <v>7257544</v>
      </c>
      <c r="CY451">
        <v>0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"01/04/2021 15:27:39.827"</f>
        <v>01/04/2021 15:27:39.827</v>
      </c>
      <c r="C452" t="str">
        <f t="shared" ref="C452:C515" si="113">"FFDDD3C0"</f>
        <v>FFDDD3C0</v>
      </c>
      <c r="D452" t="s">
        <v>178</v>
      </c>
      <c r="E452">
        <v>9</v>
      </c>
      <c r="F452">
        <v>1009</v>
      </c>
      <c r="G452" t="s">
        <v>114</v>
      </c>
      <c r="J452" t="s">
        <v>179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 t="shared" si="111"/>
        <v>15:27:41.000</v>
      </c>
      <c r="T452" t="str">
        <f t="shared" si="111"/>
        <v>15:27:41.000</v>
      </c>
      <c r="U452" t="str">
        <f t="shared" si="112"/>
        <v>A3817C</v>
      </c>
      <c r="V452">
        <v>0</v>
      </c>
      <c r="W452">
        <v>0</v>
      </c>
      <c r="X452">
        <v>1</v>
      </c>
      <c r="Z452">
        <v>1</v>
      </c>
      <c r="AA452">
        <v>8</v>
      </c>
      <c r="AB452">
        <v>3</v>
      </c>
      <c r="AC452">
        <v>0</v>
      </c>
      <c r="AD452">
        <v>9</v>
      </c>
      <c r="AE452">
        <v>0</v>
      </c>
      <c r="AF452">
        <v>3</v>
      </c>
      <c r="AG452">
        <v>2</v>
      </c>
      <c r="AH452">
        <v>0</v>
      </c>
      <c r="AI452" t="s">
        <v>510</v>
      </c>
      <c r="AJ452">
        <v>35.769703</v>
      </c>
      <c r="AK452" t="s">
        <v>511</v>
      </c>
      <c r="AL452">
        <v>-90.772926999999996</v>
      </c>
      <c r="AM452">
        <v>25</v>
      </c>
      <c r="AN452">
        <v>2100</v>
      </c>
      <c r="AO452" t="s">
        <v>118</v>
      </c>
      <c r="AP452">
        <v>-93</v>
      </c>
      <c r="AQ452">
        <v>-67</v>
      </c>
      <c r="AR452">
        <v>64</v>
      </c>
      <c r="AZ452">
        <v>4366</v>
      </c>
      <c r="BA452">
        <v>1</v>
      </c>
      <c r="BB452" t="str">
        <f t="shared" ref="BB452:BB515" si="114">"N325GC  "</f>
        <v xml:space="preserve">N325GC  </v>
      </c>
      <c r="BC452">
        <v>1</v>
      </c>
      <c r="BH452">
        <v>2150</v>
      </c>
      <c r="BI452">
        <v>1</v>
      </c>
      <c r="BJ452">
        <v>1</v>
      </c>
      <c r="BK452">
        <v>0</v>
      </c>
      <c r="BL452">
        <v>0</v>
      </c>
      <c r="BO452">
        <v>0</v>
      </c>
      <c r="BP452">
        <v>0</v>
      </c>
      <c r="BW452" t="str">
        <f>"15:27:41.873"</f>
        <v>15:27:41.873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0</v>
      </c>
      <c r="CP452" t="s">
        <v>119</v>
      </c>
      <c r="CQ452">
        <v>530</v>
      </c>
      <c r="CR452">
        <v>0</v>
      </c>
      <c r="CW452">
        <v>7257544</v>
      </c>
      <c r="CY452">
        <v>0</v>
      </c>
      <c r="CZ452">
        <v>0</v>
      </c>
      <c r="DA452">
        <v>1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"01/04/2021 15:27:40.832"</f>
        <v>01/04/2021 15:27:40.832</v>
      </c>
      <c r="C453" t="str">
        <f t="shared" si="113"/>
        <v>FFDDD3C0</v>
      </c>
      <c r="D453" t="s">
        <v>113</v>
      </c>
      <c r="E453">
        <v>5</v>
      </c>
      <c r="H453">
        <v>169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 t="shared" ref="S453:T455" si="115">"15:27:42.000"</f>
        <v>15:27:42.000</v>
      </c>
      <c r="T453" t="str">
        <f t="shared" si="115"/>
        <v>15:27:42.000</v>
      </c>
      <c r="U453" t="str">
        <f t="shared" si="112"/>
        <v>A3817C</v>
      </c>
      <c r="V453">
        <v>0</v>
      </c>
      <c r="W453">
        <v>0</v>
      </c>
      <c r="X453">
        <v>1</v>
      </c>
      <c r="Z453">
        <v>1</v>
      </c>
      <c r="AA453">
        <v>8</v>
      </c>
      <c r="AB453">
        <v>3</v>
      </c>
      <c r="AC453">
        <v>0</v>
      </c>
      <c r="AD453">
        <v>9</v>
      </c>
      <c r="AE453">
        <v>0</v>
      </c>
      <c r="AF453">
        <v>3</v>
      </c>
      <c r="AG453">
        <v>2</v>
      </c>
      <c r="AH453">
        <v>0</v>
      </c>
      <c r="AI453" t="s">
        <v>512</v>
      </c>
      <c r="AJ453">
        <v>35.769382</v>
      </c>
      <c r="AK453" t="s">
        <v>513</v>
      </c>
      <c r="AL453">
        <v>-90.773463000000007</v>
      </c>
      <c r="AM453">
        <v>25</v>
      </c>
      <c r="AN453">
        <v>2100</v>
      </c>
      <c r="AO453" t="s">
        <v>118</v>
      </c>
      <c r="AP453">
        <v>-93</v>
      </c>
      <c r="AQ453">
        <v>-67</v>
      </c>
      <c r="AR453">
        <v>128</v>
      </c>
      <c r="AZ453">
        <v>4366</v>
      </c>
      <c r="BA453">
        <v>1</v>
      </c>
      <c r="BB453" t="str">
        <f t="shared" si="114"/>
        <v xml:space="preserve">N325GC  </v>
      </c>
      <c r="BC453">
        <v>1</v>
      </c>
      <c r="BH453">
        <v>2175</v>
      </c>
      <c r="BI453">
        <v>1</v>
      </c>
      <c r="BJ453">
        <v>1</v>
      </c>
      <c r="BK453">
        <v>0</v>
      </c>
      <c r="BL453">
        <v>0</v>
      </c>
      <c r="BO453">
        <v>0</v>
      </c>
      <c r="BP453">
        <v>0</v>
      </c>
      <c r="BW453" t="str">
        <f>"15:27:42.873"</f>
        <v>15:27:42.873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0</v>
      </c>
      <c r="CP453" t="s">
        <v>119</v>
      </c>
      <c r="CQ453">
        <v>530</v>
      </c>
      <c r="CR453">
        <v>0</v>
      </c>
      <c r="CW453">
        <v>7257752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"01/04/2021 15:27:40.832"</f>
        <v>01/04/2021 15:27:40.832</v>
      </c>
      <c r="C454" t="str">
        <f t="shared" si="113"/>
        <v>FFDDD3C0</v>
      </c>
      <c r="D454" t="s">
        <v>306</v>
      </c>
      <c r="E454">
        <v>15</v>
      </c>
      <c r="H454">
        <v>30</v>
      </c>
      <c r="I454" t="s">
        <v>114</v>
      </c>
      <c r="J454" t="s">
        <v>307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 t="shared" si="115"/>
        <v>15:27:42.000</v>
      </c>
      <c r="T454" t="str">
        <f t="shared" si="115"/>
        <v>15:27:42.000</v>
      </c>
      <c r="U454" t="str">
        <f t="shared" si="112"/>
        <v>A3817C</v>
      </c>
      <c r="V454">
        <v>0</v>
      </c>
      <c r="W454">
        <v>0</v>
      </c>
      <c r="X454">
        <v>1</v>
      </c>
      <c r="Z454">
        <v>1</v>
      </c>
      <c r="AA454">
        <v>8</v>
      </c>
      <c r="AB454">
        <v>3</v>
      </c>
      <c r="AC454">
        <v>0</v>
      </c>
      <c r="AD454">
        <v>9</v>
      </c>
      <c r="AE454">
        <v>0</v>
      </c>
      <c r="AF454">
        <v>3</v>
      </c>
      <c r="AG454">
        <v>2</v>
      </c>
      <c r="AH454">
        <v>0</v>
      </c>
      <c r="AI454" t="s">
        <v>512</v>
      </c>
      <c r="AJ454">
        <v>35.769382</v>
      </c>
      <c r="AK454" t="s">
        <v>513</v>
      </c>
      <c r="AL454">
        <v>-90.773463000000007</v>
      </c>
      <c r="AM454">
        <v>25</v>
      </c>
      <c r="AN454">
        <v>2100</v>
      </c>
      <c r="AO454" t="s">
        <v>118</v>
      </c>
      <c r="AP454">
        <v>-93</v>
      </c>
      <c r="AQ454">
        <v>-67</v>
      </c>
      <c r="AR454">
        <v>128</v>
      </c>
      <c r="AZ454">
        <v>4366</v>
      </c>
      <c r="BA454">
        <v>1</v>
      </c>
      <c r="BB454" t="str">
        <f t="shared" si="114"/>
        <v xml:space="preserve">N325GC  </v>
      </c>
      <c r="BC454">
        <v>1</v>
      </c>
      <c r="BH454">
        <v>2175</v>
      </c>
      <c r="BI454">
        <v>1</v>
      </c>
      <c r="BJ454">
        <v>1</v>
      </c>
      <c r="BK454">
        <v>0</v>
      </c>
      <c r="BL454">
        <v>0</v>
      </c>
      <c r="BO454">
        <v>0</v>
      </c>
      <c r="BP454">
        <v>0</v>
      </c>
      <c r="BW454" t="str">
        <f>"15:27:42.873"</f>
        <v>15:27:42.873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0</v>
      </c>
      <c r="CP454" t="s">
        <v>119</v>
      </c>
      <c r="CQ454">
        <v>530</v>
      </c>
      <c r="CR454">
        <v>0</v>
      </c>
      <c r="CW454">
        <v>7257752</v>
      </c>
      <c r="CY454">
        <v>0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"01/04/2021 15:27:40.832"</f>
        <v>01/04/2021 15:27:40.832</v>
      </c>
      <c r="C455" t="str">
        <f t="shared" si="113"/>
        <v>FFDDD3C0</v>
      </c>
      <c r="D455" t="s">
        <v>178</v>
      </c>
      <c r="E455">
        <v>9</v>
      </c>
      <c r="F455">
        <v>1009</v>
      </c>
      <c r="G455" t="s">
        <v>114</v>
      </c>
      <c r="J455" t="s">
        <v>179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 t="shared" si="115"/>
        <v>15:27:42.000</v>
      </c>
      <c r="T455" t="str">
        <f t="shared" si="115"/>
        <v>15:27:42.000</v>
      </c>
      <c r="U455" t="str">
        <f t="shared" si="112"/>
        <v>A3817C</v>
      </c>
      <c r="V455">
        <v>0</v>
      </c>
      <c r="W455">
        <v>0</v>
      </c>
      <c r="X455">
        <v>1</v>
      </c>
      <c r="Z455">
        <v>1</v>
      </c>
      <c r="AA455">
        <v>8</v>
      </c>
      <c r="AB455">
        <v>3</v>
      </c>
      <c r="AC455">
        <v>0</v>
      </c>
      <c r="AD455">
        <v>9</v>
      </c>
      <c r="AE455">
        <v>0</v>
      </c>
      <c r="AF455">
        <v>3</v>
      </c>
      <c r="AG455">
        <v>2</v>
      </c>
      <c r="AH455">
        <v>0</v>
      </c>
      <c r="AI455" t="s">
        <v>512</v>
      </c>
      <c r="AJ455">
        <v>35.769382</v>
      </c>
      <c r="AK455" t="s">
        <v>513</v>
      </c>
      <c r="AL455">
        <v>-90.773463000000007</v>
      </c>
      <c r="AM455">
        <v>25</v>
      </c>
      <c r="AN455">
        <v>2100</v>
      </c>
      <c r="AO455" t="s">
        <v>118</v>
      </c>
      <c r="AP455">
        <v>-93</v>
      </c>
      <c r="AQ455">
        <v>-67</v>
      </c>
      <c r="AR455">
        <v>128</v>
      </c>
      <c r="AZ455">
        <v>4366</v>
      </c>
      <c r="BA455">
        <v>1</v>
      </c>
      <c r="BB455" t="str">
        <f t="shared" si="114"/>
        <v xml:space="preserve">N325GC  </v>
      </c>
      <c r="BC455">
        <v>1</v>
      </c>
      <c r="BH455">
        <v>2175</v>
      </c>
      <c r="BI455">
        <v>1</v>
      </c>
      <c r="BJ455">
        <v>1</v>
      </c>
      <c r="BK455">
        <v>0</v>
      </c>
      <c r="BL455">
        <v>0</v>
      </c>
      <c r="BO455">
        <v>0</v>
      </c>
      <c r="BP455">
        <v>0</v>
      </c>
      <c r="BW455" t="str">
        <f>"15:27:42.873"</f>
        <v>15:27:42.873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0</v>
      </c>
      <c r="CP455" t="s">
        <v>119</v>
      </c>
      <c r="CQ455">
        <v>530</v>
      </c>
      <c r="CR455">
        <v>0</v>
      </c>
      <c r="CW455">
        <v>7257752</v>
      </c>
      <c r="CY455">
        <v>0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"01/04/2021 15:27:41.394"</f>
        <v>01/04/2021 15:27:41.394</v>
      </c>
      <c r="C456" t="str">
        <f t="shared" si="113"/>
        <v>FFDDD3C0</v>
      </c>
      <c r="D456" t="s">
        <v>113</v>
      </c>
      <c r="E456">
        <v>5</v>
      </c>
      <c r="H456">
        <v>169</v>
      </c>
      <c r="I456" t="s">
        <v>114</v>
      </c>
      <c r="J456" t="s">
        <v>115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 t="shared" ref="S456:T458" si="116">"15:27:43.000"</f>
        <v>15:27:43.000</v>
      </c>
      <c r="T456" t="str">
        <f t="shared" si="116"/>
        <v>15:27:43.000</v>
      </c>
      <c r="U456" t="str">
        <f t="shared" si="112"/>
        <v>A3817C</v>
      </c>
      <c r="V456">
        <v>0</v>
      </c>
      <c r="W456">
        <v>0</v>
      </c>
      <c r="X456">
        <v>1</v>
      </c>
      <c r="Z456">
        <v>1</v>
      </c>
      <c r="AA456">
        <v>8</v>
      </c>
      <c r="AB456">
        <v>3</v>
      </c>
      <c r="AC456">
        <v>0</v>
      </c>
      <c r="AD456">
        <v>9</v>
      </c>
      <c r="AE456">
        <v>0</v>
      </c>
      <c r="AF456">
        <v>3</v>
      </c>
      <c r="AG456">
        <v>2</v>
      </c>
      <c r="AH456">
        <v>0</v>
      </c>
      <c r="AI456" t="s">
        <v>514</v>
      </c>
      <c r="AJ456">
        <v>35.769060000000003</v>
      </c>
      <c r="AK456" t="s">
        <v>515</v>
      </c>
      <c r="AL456">
        <v>-90.773978</v>
      </c>
      <c r="AM456">
        <v>25</v>
      </c>
      <c r="AN456">
        <v>2100</v>
      </c>
      <c r="AO456" t="s">
        <v>118</v>
      </c>
      <c r="AP456">
        <v>-93</v>
      </c>
      <c r="AQ456">
        <v>-66</v>
      </c>
      <c r="AR456">
        <v>192</v>
      </c>
      <c r="AZ456">
        <v>4366</v>
      </c>
      <c r="BA456">
        <v>1</v>
      </c>
      <c r="BB456" t="str">
        <f t="shared" si="114"/>
        <v xml:space="preserve">N325GC  </v>
      </c>
      <c r="BC456">
        <v>1</v>
      </c>
      <c r="BH456">
        <v>2175</v>
      </c>
      <c r="BI456">
        <v>1</v>
      </c>
      <c r="BJ456">
        <v>1</v>
      </c>
      <c r="BK456">
        <v>0</v>
      </c>
      <c r="BL456">
        <v>0</v>
      </c>
      <c r="BO456">
        <v>0</v>
      </c>
      <c r="BP456">
        <v>0</v>
      </c>
      <c r="BW456" t="str">
        <f>"15:27:43.471"</f>
        <v>15:27:43.471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0</v>
      </c>
      <c r="CP456" t="s">
        <v>119</v>
      </c>
      <c r="CQ456">
        <v>530</v>
      </c>
      <c r="CR456">
        <v>0</v>
      </c>
      <c r="CW456">
        <v>7257878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"01/04/2021 15:27:41.394"</f>
        <v>01/04/2021 15:27:41.394</v>
      </c>
      <c r="C457" t="str">
        <f t="shared" si="113"/>
        <v>FFDDD3C0</v>
      </c>
      <c r="D457" t="s">
        <v>178</v>
      </c>
      <c r="E457">
        <v>9</v>
      </c>
      <c r="F457">
        <v>1009</v>
      </c>
      <c r="G457" t="s">
        <v>114</v>
      </c>
      <c r="J457" t="s">
        <v>179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 t="shared" si="116"/>
        <v>15:27:43.000</v>
      </c>
      <c r="T457" t="str">
        <f t="shared" si="116"/>
        <v>15:27:43.000</v>
      </c>
      <c r="U457" t="str">
        <f t="shared" si="112"/>
        <v>A3817C</v>
      </c>
      <c r="V457">
        <v>0</v>
      </c>
      <c r="W457">
        <v>0</v>
      </c>
      <c r="X457">
        <v>1</v>
      </c>
      <c r="Z457">
        <v>1</v>
      </c>
      <c r="AA457">
        <v>8</v>
      </c>
      <c r="AB457">
        <v>3</v>
      </c>
      <c r="AC457">
        <v>0</v>
      </c>
      <c r="AD457">
        <v>9</v>
      </c>
      <c r="AE457">
        <v>0</v>
      </c>
      <c r="AF457">
        <v>3</v>
      </c>
      <c r="AG457">
        <v>2</v>
      </c>
      <c r="AH457">
        <v>0</v>
      </c>
      <c r="AI457" t="s">
        <v>514</v>
      </c>
      <c r="AJ457">
        <v>35.769060000000003</v>
      </c>
      <c r="AK457" t="s">
        <v>515</v>
      </c>
      <c r="AL457">
        <v>-90.773978</v>
      </c>
      <c r="AM457">
        <v>25</v>
      </c>
      <c r="AN457">
        <v>2100</v>
      </c>
      <c r="AO457" t="s">
        <v>118</v>
      </c>
      <c r="AP457">
        <v>-93</v>
      </c>
      <c r="AQ457">
        <v>-66</v>
      </c>
      <c r="AR457">
        <v>192</v>
      </c>
      <c r="AZ457">
        <v>4366</v>
      </c>
      <c r="BA457">
        <v>1</v>
      </c>
      <c r="BB457" t="str">
        <f t="shared" si="114"/>
        <v xml:space="preserve">N325GC  </v>
      </c>
      <c r="BC457">
        <v>1</v>
      </c>
      <c r="BH457">
        <v>2175</v>
      </c>
      <c r="BI457">
        <v>1</v>
      </c>
      <c r="BJ457">
        <v>1</v>
      </c>
      <c r="BK457">
        <v>0</v>
      </c>
      <c r="BL457">
        <v>0</v>
      </c>
      <c r="BO457">
        <v>0</v>
      </c>
      <c r="BP457">
        <v>0</v>
      </c>
      <c r="BW457" t="str">
        <f>"15:27:43.471"</f>
        <v>15:27:43.471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0</v>
      </c>
      <c r="CP457" t="s">
        <v>119</v>
      </c>
      <c r="CQ457">
        <v>530</v>
      </c>
      <c r="CR457">
        <v>0</v>
      </c>
      <c r="CW457">
        <v>7257878</v>
      </c>
      <c r="CY457">
        <v>0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"01/04/2021 15:27:41.394"</f>
        <v>01/04/2021 15:27:41.394</v>
      </c>
      <c r="C458" t="str">
        <f t="shared" si="113"/>
        <v>FFDDD3C0</v>
      </c>
      <c r="D458" t="s">
        <v>306</v>
      </c>
      <c r="E458">
        <v>15</v>
      </c>
      <c r="H458">
        <v>30</v>
      </c>
      <c r="I458" t="s">
        <v>114</v>
      </c>
      <c r="J458" t="s">
        <v>307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 t="shared" si="116"/>
        <v>15:27:43.000</v>
      </c>
      <c r="T458" t="str">
        <f t="shared" si="116"/>
        <v>15:27:43.000</v>
      </c>
      <c r="U458" t="str">
        <f t="shared" si="112"/>
        <v>A3817C</v>
      </c>
      <c r="V458">
        <v>0</v>
      </c>
      <c r="W458">
        <v>0</v>
      </c>
      <c r="X458">
        <v>1</v>
      </c>
      <c r="Z458">
        <v>1</v>
      </c>
      <c r="AA458">
        <v>8</v>
      </c>
      <c r="AB458">
        <v>3</v>
      </c>
      <c r="AC458">
        <v>0</v>
      </c>
      <c r="AD458">
        <v>9</v>
      </c>
      <c r="AE458">
        <v>0</v>
      </c>
      <c r="AF458">
        <v>3</v>
      </c>
      <c r="AG458">
        <v>2</v>
      </c>
      <c r="AH458">
        <v>0</v>
      </c>
      <c r="AI458" t="s">
        <v>514</v>
      </c>
      <c r="AJ458">
        <v>35.769060000000003</v>
      </c>
      <c r="AK458" t="s">
        <v>515</v>
      </c>
      <c r="AL458">
        <v>-90.773978</v>
      </c>
      <c r="AM458">
        <v>25</v>
      </c>
      <c r="AN458">
        <v>2100</v>
      </c>
      <c r="AO458" t="s">
        <v>118</v>
      </c>
      <c r="AP458">
        <v>-93</v>
      </c>
      <c r="AQ458">
        <v>-66</v>
      </c>
      <c r="AR458">
        <v>192</v>
      </c>
      <c r="AZ458">
        <v>4366</v>
      </c>
      <c r="BA458">
        <v>1</v>
      </c>
      <c r="BB458" t="str">
        <f t="shared" si="114"/>
        <v xml:space="preserve">N325GC  </v>
      </c>
      <c r="BC458">
        <v>1</v>
      </c>
      <c r="BH458">
        <v>2175</v>
      </c>
      <c r="BI458">
        <v>1</v>
      </c>
      <c r="BJ458">
        <v>1</v>
      </c>
      <c r="BK458">
        <v>0</v>
      </c>
      <c r="BL458">
        <v>0</v>
      </c>
      <c r="BO458">
        <v>0</v>
      </c>
      <c r="BP458">
        <v>0</v>
      </c>
      <c r="BW458" t="str">
        <f>"15:27:43.471"</f>
        <v>15:27:43.471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0</v>
      </c>
      <c r="CP458" t="s">
        <v>119</v>
      </c>
      <c r="CQ458">
        <v>530</v>
      </c>
      <c r="CR458">
        <v>0</v>
      </c>
      <c r="CW458">
        <v>7257878</v>
      </c>
      <c r="CY458">
        <v>0</v>
      </c>
      <c r="CZ458">
        <v>0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"01/04/2021 15:27:43.559"</f>
        <v>01/04/2021 15:27:43.559</v>
      </c>
      <c r="C459" t="str">
        <f t="shared" si="113"/>
        <v>FFDDD3C0</v>
      </c>
      <c r="D459" t="s">
        <v>178</v>
      </c>
      <c r="E459">
        <v>9</v>
      </c>
      <c r="F459">
        <v>1009</v>
      </c>
      <c r="G459" t="s">
        <v>114</v>
      </c>
      <c r="J459" t="s">
        <v>179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 t="shared" ref="S459:T461" si="117">"15:27:45.000"</f>
        <v>15:27:45.000</v>
      </c>
      <c r="T459" t="str">
        <f t="shared" si="117"/>
        <v>15:27:45.000</v>
      </c>
      <c r="U459" t="str">
        <f t="shared" si="112"/>
        <v>A3817C</v>
      </c>
      <c r="V459">
        <v>0</v>
      </c>
      <c r="W459">
        <v>0</v>
      </c>
      <c r="X459">
        <v>1</v>
      </c>
      <c r="Z459">
        <v>1</v>
      </c>
      <c r="AA459">
        <v>8</v>
      </c>
      <c r="AB459">
        <v>3</v>
      </c>
      <c r="AC459">
        <v>0</v>
      </c>
      <c r="AD459">
        <v>9</v>
      </c>
      <c r="AE459">
        <v>0</v>
      </c>
      <c r="AF459">
        <v>3</v>
      </c>
      <c r="AG459">
        <v>2</v>
      </c>
      <c r="AH459">
        <v>0</v>
      </c>
      <c r="AI459" t="s">
        <v>516</v>
      </c>
      <c r="AJ459">
        <v>35.768459</v>
      </c>
      <c r="AK459" t="s">
        <v>517</v>
      </c>
      <c r="AL459">
        <v>-90.775051000000005</v>
      </c>
      <c r="AM459">
        <v>25</v>
      </c>
      <c r="AN459">
        <v>2100</v>
      </c>
      <c r="AO459" t="s">
        <v>118</v>
      </c>
      <c r="AP459">
        <v>-94</v>
      </c>
      <c r="AQ459">
        <v>-64</v>
      </c>
      <c r="AR459">
        <v>192</v>
      </c>
      <c r="AZ459">
        <v>4366</v>
      </c>
      <c r="BA459">
        <v>1</v>
      </c>
      <c r="BB459" t="str">
        <f t="shared" si="114"/>
        <v xml:space="preserve">N325GC  </v>
      </c>
      <c r="BC459">
        <v>1</v>
      </c>
      <c r="BH459">
        <v>2175</v>
      </c>
      <c r="BI459">
        <v>1</v>
      </c>
      <c r="BJ459">
        <v>1</v>
      </c>
      <c r="BK459">
        <v>0</v>
      </c>
      <c r="BL459">
        <v>0</v>
      </c>
      <c r="BO459">
        <v>0</v>
      </c>
      <c r="BP459">
        <v>0</v>
      </c>
      <c r="BW459" t="str">
        <f>"15:27:45.649"</f>
        <v>15:27:45.649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0</v>
      </c>
      <c r="CP459" t="s">
        <v>119</v>
      </c>
      <c r="CQ459">
        <v>530</v>
      </c>
      <c r="CR459">
        <v>0</v>
      </c>
      <c r="CW459">
        <v>7258315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"01/04/2021 15:27:43.559"</f>
        <v>01/04/2021 15:27:43.559</v>
      </c>
      <c r="C460" t="str">
        <f t="shared" si="113"/>
        <v>FFDDD3C0</v>
      </c>
      <c r="D460" t="s">
        <v>306</v>
      </c>
      <c r="E460">
        <v>15</v>
      </c>
      <c r="H460">
        <v>30</v>
      </c>
      <c r="I460" t="s">
        <v>114</v>
      </c>
      <c r="J460" t="s">
        <v>307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 t="shared" si="117"/>
        <v>15:27:45.000</v>
      </c>
      <c r="T460" t="str">
        <f t="shared" si="117"/>
        <v>15:27:45.000</v>
      </c>
      <c r="U460" t="str">
        <f t="shared" si="112"/>
        <v>A3817C</v>
      </c>
      <c r="V460">
        <v>0</v>
      </c>
      <c r="W460">
        <v>0</v>
      </c>
      <c r="X460">
        <v>1</v>
      </c>
      <c r="Z460">
        <v>1</v>
      </c>
      <c r="AA460">
        <v>8</v>
      </c>
      <c r="AB460">
        <v>3</v>
      </c>
      <c r="AC460">
        <v>0</v>
      </c>
      <c r="AD460">
        <v>9</v>
      </c>
      <c r="AE460">
        <v>0</v>
      </c>
      <c r="AF460">
        <v>3</v>
      </c>
      <c r="AG460">
        <v>2</v>
      </c>
      <c r="AH460">
        <v>0</v>
      </c>
      <c r="AI460" t="s">
        <v>516</v>
      </c>
      <c r="AJ460">
        <v>35.768459</v>
      </c>
      <c r="AK460" t="s">
        <v>517</v>
      </c>
      <c r="AL460">
        <v>-90.775051000000005</v>
      </c>
      <c r="AM460">
        <v>25</v>
      </c>
      <c r="AN460">
        <v>2100</v>
      </c>
      <c r="AO460" t="s">
        <v>118</v>
      </c>
      <c r="AP460">
        <v>-94</v>
      </c>
      <c r="AQ460">
        <v>-64</v>
      </c>
      <c r="AR460">
        <v>192</v>
      </c>
      <c r="AZ460">
        <v>4366</v>
      </c>
      <c r="BA460">
        <v>1</v>
      </c>
      <c r="BB460" t="str">
        <f t="shared" si="114"/>
        <v xml:space="preserve">N325GC  </v>
      </c>
      <c r="BC460">
        <v>1</v>
      </c>
      <c r="BH460">
        <v>2175</v>
      </c>
      <c r="BI460">
        <v>1</v>
      </c>
      <c r="BJ460">
        <v>1</v>
      </c>
      <c r="BK460">
        <v>0</v>
      </c>
      <c r="BL460">
        <v>0</v>
      </c>
      <c r="BO460">
        <v>0</v>
      </c>
      <c r="BP460">
        <v>0</v>
      </c>
      <c r="BW460" t="str">
        <f>"15:27:45.649"</f>
        <v>15:27:45.649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0</v>
      </c>
      <c r="CP460" t="s">
        <v>119</v>
      </c>
      <c r="CQ460">
        <v>530</v>
      </c>
      <c r="CR460">
        <v>0</v>
      </c>
      <c r="CW460">
        <v>7258315</v>
      </c>
      <c r="CY460">
        <v>0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"01/04/2021 15:27:43.559"</f>
        <v>01/04/2021 15:27:43.559</v>
      </c>
      <c r="C461" t="str">
        <f t="shared" si="113"/>
        <v>FFDDD3C0</v>
      </c>
      <c r="D461" t="s">
        <v>113</v>
      </c>
      <c r="E461">
        <v>5</v>
      </c>
      <c r="H461">
        <v>169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 t="shared" si="117"/>
        <v>15:27:45.000</v>
      </c>
      <c r="T461" t="str">
        <f t="shared" si="117"/>
        <v>15:27:45.000</v>
      </c>
      <c r="U461" t="str">
        <f t="shared" si="112"/>
        <v>A3817C</v>
      </c>
      <c r="V461">
        <v>0</v>
      </c>
      <c r="W461">
        <v>0</v>
      </c>
      <c r="X461">
        <v>1</v>
      </c>
      <c r="Z461">
        <v>1</v>
      </c>
      <c r="AA461">
        <v>8</v>
      </c>
      <c r="AB461">
        <v>3</v>
      </c>
      <c r="AC461">
        <v>0</v>
      </c>
      <c r="AD461">
        <v>9</v>
      </c>
      <c r="AE461">
        <v>0</v>
      </c>
      <c r="AF461">
        <v>3</v>
      </c>
      <c r="AG461">
        <v>2</v>
      </c>
      <c r="AH461">
        <v>0</v>
      </c>
      <c r="AI461" t="s">
        <v>516</v>
      </c>
      <c r="AJ461">
        <v>35.768459</v>
      </c>
      <c r="AK461" t="s">
        <v>517</v>
      </c>
      <c r="AL461">
        <v>-90.775051000000005</v>
      </c>
      <c r="AM461">
        <v>25</v>
      </c>
      <c r="AN461">
        <v>2100</v>
      </c>
      <c r="AO461" t="s">
        <v>118</v>
      </c>
      <c r="AP461">
        <v>-94</v>
      </c>
      <c r="AQ461">
        <v>-64</v>
      </c>
      <c r="AR461">
        <v>192</v>
      </c>
      <c r="AZ461">
        <v>4366</v>
      </c>
      <c r="BA461">
        <v>1</v>
      </c>
      <c r="BB461" t="str">
        <f t="shared" si="114"/>
        <v xml:space="preserve">N325GC  </v>
      </c>
      <c r="BC461">
        <v>1</v>
      </c>
      <c r="BH461">
        <v>2175</v>
      </c>
      <c r="BI461">
        <v>1</v>
      </c>
      <c r="BJ461">
        <v>1</v>
      </c>
      <c r="BK461">
        <v>0</v>
      </c>
      <c r="BL461">
        <v>0</v>
      </c>
      <c r="BO461">
        <v>0</v>
      </c>
      <c r="BP461">
        <v>0</v>
      </c>
      <c r="BW461" t="str">
        <f>"15:27:45.649"</f>
        <v>15:27:45.649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0</v>
      </c>
      <c r="CP461" t="s">
        <v>119</v>
      </c>
      <c r="CQ461">
        <v>530</v>
      </c>
      <c r="CR461">
        <v>0</v>
      </c>
      <c r="CW461">
        <v>7258315</v>
      </c>
      <c r="CY461">
        <v>0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"01/04/2021 15:27:44.759"</f>
        <v>01/04/2021 15:27:44.759</v>
      </c>
      <c r="C462" t="str">
        <f t="shared" si="113"/>
        <v>FFDDD3C0</v>
      </c>
      <c r="D462" t="s">
        <v>178</v>
      </c>
      <c r="E462">
        <v>9</v>
      </c>
      <c r="F462">
        <v>1009</v>
      </c>
      <c r="G462" t="s">
        <v>114</v>
      </c>
      <c r="J462" t="s">
        <v>179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 t="shared" ref="S462:T464" si="118">"15:27:46.000"</f>
        <v>15:27:46.000</v>
      </c>
      <c r="T462" t="str">
        <f t="shared" si="118"/>
        <v>15:27:46.000</v>
      </c>
      <c r="U462" t="str">
        <f t="shared" si="112"/>
        <v>A3817C</v>
      </c>
      <c r="V462">
        <v>0</v>
      </c>
      <c r="W462">
        <v>0</v>
      </c>
      <c r="X462">
        <v>1</v>
      </c>
      <c r="Z462">
        <v>1</v>
      </c>
      <c r="AA462">
        <v>8</v>
      </c>
      <c r="AB462">
        <v>3</v>
      </c>
      <c r="AC462">
        <v>0</v>
      </c>
      <c r="AD462">
        <v>9</v>
      </c>
      <c r="AE462">
        <v>0</v>
      </c>
      <c r="AF462">
        <v>3</v>
      </c>
      <c r="AG462">
        <v>2</v>
      </c>
      <c r="AH462">
        <v>0</v>
      </c>
      <c r="AI462" t="s">
        <v>518</v>
      </c>
      <c r="AJ462">
        <v>35.768137000000003</v>
      </c>
      <c r="AK462" t="s">
        <v>519</v>
      </c>
      <c r="AL462">
        <v>-90.775587999999999</v>
      </c>
      <c r="AM462">
        <v>25</v>
      </c>
      <c r="AN462">
        <v>2100</v>
      </c>
      <c r="AO462" t="s">
        <v>118</v>
      </c>
      <c r="AP462">
        <v>-96</v>
      </c>
      <c r="AQ462">
        <v>-62</v>
      </c>
      <c r="AR462">
        <v>192</v>
      </c>
      <c r="AZ462">
        <v>4366</v>
      </c>
      <c r="BA462">
        <v>1</v>
      </c>
      <c r="BB462" t="str">
        <f t="shared" si="114"/>
        <v xml:space="preserve">N325GC  </v>
      </c>
      <c r="BC462">
        <v>1</v>
      </c>
      <c r="BH462">
        <v>2200</v>
      </c>
      <c r="BI462">
        <v>1</v>
      </c>
      <c r="BJ462">
        <v>1</v>
      </c>
      <c r="BK462">
        <v>0</v>
      </c>
      <c r="BL462">
        <v>0</v>
      </c>
      <c r="BO462">
        <v>0</v>
      </c>
      <c r="BP462">
        <v>0</v>
      </c>
      <c r="BW462" t="str">
        <f>"15:27:46.834"</f>
        <v>15:27:46.834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0</v>
      </c>
      <c r="CP462" t="s">
        <v>119</v>
      </c>
      <c r="CQ462">
        <v>530</v>
      </c>
      <c r="CR462">
        <v>0</v>
      </c>
      <c r="CW462">
        <v>7258558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"01/04/2021 15:27:44.759"</f>
        <v>01/04/2021 15:27:44.759</v>
      </c>
      <c r="C463" t="str">
        <f t="shared" si="113"/>
        <v>FFDDD3C0</v>
      </c>
      <c r="D463" t="s">
        <v>113</v>
      </c>
      <c r="E463">
        <v>5</v>
      </c>
      <c r="H463">
        <v>169</v>
      </c>
      <c r="I463" t="s">
        <v>114</v>
      </c>
      <c r="J463" t="s">
        <v>115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 t="shared" si="118"/>
        <v>15:27:46.000</v>
      </c>
      <c r="T463" t="str">
        <f t="shared" si="118"/>
        <v>15:27:46.000</v>
      </c>
      <c r="U463" t="str">
        <f t="shared" si="112"/>
        <v>A3817C</v>
      </c>
      <c r="V463">
        <v>0</v>
      </c>
      <c r="W463">
        <v>0</v>
      </c>
      <c r="X463">
        <v>1</v>
      </c>
      <c r="Z463">
        <v>1</v>
      </c>
      <c r="AA463">
        <v>8</v>
      </c>
      <c r="AB463">
        <v>3</v>
      </c>
      <c r="AC463">
        <v>0</v>
      </c>
      <c r="AD463">
        <v>9</v>
      </c>
      <c r="AE463">
        <v>0</v>
      </c>
      <c r="AF463">
        <v>3</v>
      </c>
      <c r="AG463">
        <v>2</v>
      </c>
      <c r="AH463">
        <v>0</v>
      </c>
      <c r="AI463" t="s">
        <v>518</v>
      </c>
      <c r="AJ463">
        <v>35.768137000000003</v>
      </c>
      <c r="AK463" t="s">
        <v>519</v>
      </c>
      <c r="AL463">
        <v>-90.775587999999999</v>
      </c>
      <c r="AM463">
        <v>25</v>
      </c>
      <c r="AN463">
        <v>2100</v>
      </c>
      <c r="AO463" t="s">
        <v>118</v>
      </c>
      <c r="AP463">
        <v>-96</v>
      </c>
      <c r="AQ463">
        <v>-62</v>
      </c>
      <c r="AR463">
        <v>192</v>
      </c>
      <c r="AZ463">
        <v>4366</v>
      </c>
      <c r="BA463">
        <v>1</v>
      </c>
      <c r="BB463" t="str">
        <f t="shared" si="114"/>
        <v xml:space="preserve">N325GC  </v>
      </c>
      <c r="BC463">
        <v>1</v>
      </c>
      <c r="BH463">
        <v>2200</v>
      </c>
      <c r="BI463">
        <v>1</v>
      </c>
      <c r="BJ463">
        <v>1</v>
      </c>
      <c r="BK463">
        <v>0</v>
      </c>
      <c r="BL463">
        <v>0</v>
      </c>
      <c r="BO463">
        <v>0</v>
      </c>
      <c r="BP463">
        <v>0</v>
      </c>
      <c r="BW463" t="str">
        <f>"15:27:46.834"</f>
        <v>15:27:46.834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0</v>
      </c>
      <c r="CP463" t="s">
        <v>119</v>
      </c>
      <c r="CQ463">
        <v>530</v>
      </c>
      <c r="CR463">
        <v>0</v>
      </c>
      <c r="CW463">
        <v>7258558</v>
      </c>
      <c r="CY463">
        <v>0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"01/04/2021 15:27:44.759"</f>
        <v>01/04/2021 15:27:44.759</v>
      </c>
      <c r="C464" t="str">
        <f t="shared" si="113"/>
        <v>FFDDD3C0</v>
      </c>
      <c r="D464" t="s">
        <v>306</v>
      </c>
      <c r="E464">
        <v>15</v>
      </c>
      <c r="H464">
        <v>30</v>
      </c>
      <c r="I464" t="s">
        <v>114</v>
      </c>
      <c r="J464" t="s">
        <v>307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 t="shared" si="118"/>
        <v>15:27:46.000</v>
      </c>
      <c r="T464" t="str">
        <f t="shared" si="118"/>
        <v>15:27:46.000</v>
      </c>
      <c r="U464" t="str">
        <f t="shared" si="112"/>
        <v>A3817C</v>
      </c>
      <c r="V464">
        <v>0</v>
      </c>
      <c r="W464">
        <v>0</v>
      </c>
      <c r="X464">
        <v>1</v>
      </c>
      <c r="Z464">
        <v>1</v>
      </c>
      <c r="AA464">
        <v>8</v>
      </c>
      <c r="AB464">
        <v>3</v>
      </c>
      <c r="AC464">
        <v>0</v>
      </c>
      <c r="AD464">
        <v>9</v>
      </c>
      <c r="AE464">
        <v>0</v>
      </c>
      <c r="AF464">
        <v>3</v>
      </c>
      <c r="AG464">
        <v>2</v>
      </c>
      <c r="AH464">
        <v>0</v>
      </c>
      <c r="AI464" t="s">
        <v>518</v>
      </c>
      <c r="AJ464">
        <v>35.768137000000003</v>
      </c>
      <c r="AK464" t="s">
        <v>519</v>
      </c>
      <c r="AL464">
        <v>-90.775587999999999</v>
      </c>
      <c r="AM464">
        <v>25</v>
      </c>
      <c r="AN464">
        <v>2100</v>
      </c>
      <c r="AO464" t="s">
        <v>118</v>
      </c>
      <c r="AP464">
        <v>-96</v>
      </c>
      <c r="AQ464">
        <v>-62</v>
      </c>
      <c r="AR464">
        <v>192</v>
      </c>
      <c r="AZ464">
        <v>4366</v>
      </c>
      <c r="BA464">
        <v>1</v>
      </c>
      <c r="BB464" t="str">
        <f t="shared" si="114"/>
        <v xml:space="preserve">N325GC  </v>
      </c>
      <c r="BC464">
        <v>1</v>
      </c>
      <c r="BH464">
        <v>2200</v>
      </c>
      <c r="BI464">
        <v>1</v>
      </c>
      <c r="BJ464">
        <v>1</v>
      </c>
      <c r="BK464">
        <v>0</v>
      </c>
      <c r="BL464">
        <v>0</v>
      </c>
      <c r="BO464">
        <v>0</v>
      </c>
      <c r="BP464">
        <v>0</v>
      </c>
      <c r="BW464" t="str">
        <f>"15:27:46.834"</f>
        <v>15:27:46.834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0</v>
      </c>
      <c r="CP464" t="s">
        <v>119</v>
      </c>
      <c r="CQ464">
        <v>530</v>
      </c>
      <c r="CR464">
        <v>0</v>
      </c>
      <c r="CW464">
        <v>7258558</v>
      </c>
      <c r="CY464">
        <v>0</v>
      </c>
      <c r="CZ464">
        <v>0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"01/04/2021 15:27:45.111"</f>
        <v>01/04/2021 15:27:45.111</v>
      </c>
      <c r="C465" t="str">
        <f t="shared" si="113"/>
        <v>FFDDD3C0</v>
      </c>
      <c r="D465" t="s">
        <v>178</v>
      </c>
      <c r="E465">
        <v>9</v>
      </c>
      <c r="F465">
        <v>1009</v>
      </c>
      <c r="G465" t="s">
        <v>114</v>
      </c>
      <c r="J465" t="s">
        <v>179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 t="shared" ref="S465:T467" si="119">"15:27:47.000"</f>
        <v>15:27:47.000</v>
      </c>
      <c r="T465" t="str">
        <f t="shared" si="119"/>
        <v>15:27:47.000</v>
      </c>
      <c r="U465" t="str">
        <f t="shared" si="112"/>
        <v>A3817C</v>
      </c>
      <c r="V465">
        <v>0</v>
      </c>
      <c r="W465">
        <v>0</v>
      </c>
      <c r="X465">
        <v>1</v>
      </c>
      <c r="Z465">
        <v>1</v>
      </c>
      <c r="AA465">
        <v>8</v>
      </c>
      <c r="AB465">
        <v>3</v>
      </c>
      <c r="AC465">
        <v>0</v>
      </c>
      <c r="AD465">
        <v>9</v>
      </c>
      <c r="AE465">
        <v>0</v>
      </c>
      <c r="AF465">
        <v>3</v>
      </c>
      <c r="AG465">
        <v>2</v>
      </c>
      <c r="AH465">
        <v>0</v>
      </c>
      <c r="AI465" t="s">
        <v>520</v>
      </c>
      <c r="AJ465">
        <v>35.767857999999997</v>
      </c>
      <c r="AK465" t="s">
        <v>521</v>
      </c>
      <c r="AL465">
        <v>-90.776145</v>
      </c>
      <c r="AM465">
        <v>25</v>
      </c>
      <c r="AN465">
        <v>2100</v>
      </c>
      <c r="AO465" t="s">
        <v>118</v>
      </c>
      <c r="AP465">
        <v>-96</v>
      </c>
      <c r="AQ465">
        <v>-62</v>
      </c>
      <c r="AR465">
        <v>192</v>
      </c>
      <c r="AZ465">
        <v>4366</v>
      </c>
      <c r="BA465">
        <v>1</v>
      </c>
      <c r="BB465" t="str">
        <f t="shared" si="114"/>
        <v xml:space="preserve">N325GC  </v>
      </c>
      <c r="BC465">
        <v>1</v>
      </c>
      <c r="BH465">
        <v>2200</v>
      </c>
      <c r="BI465">
        <v>1</v>
      </c>
      <c r="BJ465">
        <v>1</v>
      </c>
      <c r="BK465">
        <v>0</v>
      </c>
      <c r="BL465">
        <v>0</v>
      </c>
      <c r="BO465">
        <v>0</v>
      </c>
      <c r="BP465">
        <v>0</v>
      </c>
      <c r="BW465" t="str">
        <f>"15:27:47.208"</f>
        <v>15:27:47.208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0</v>
      </c>
      <c r="CP465" t="s">
        <v>119</v>
      </c>
      <c r="CQ465">
        <v>530</v>
      </c>
      <c r="CR465">
        <v>0</v>
      </c>
      <c r="CW465">
        <v>7258627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"01/04/2021 15:27:45.111"</f>
        <v>01/04/2021 15:27:45.111</v>
      </c>
      <c r="C466" t="str">
        <f t="shared" si="113"/>
        <v>FFDDD3C0</v>
      </c>
      <c r="D466" t="s">
        <v>113</v>
      </c>
      <c r="E466">
        <v>5</v>
      </c>
      <c r="H466">
        <v>169</v>
      </c>
      <c r="I466" t="s">
        <v>114</v>
      </c>
      <c r="J466" t="s">
        <v>115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 t="shared" si="119"/>
        <v>15:27:47.000</v>
      </c>
      <c r="T466" t="str">
        <f t="shared" si="119"/>
        <v>15:27:47.000</v>
      </c>
      <c r="U466" t="str">
        <f t="shared" si="112"/>
        <v>A3817C</v>
      </c>
      <c r="V466">
        <v>0</v>
      </c>
      <c r="W466">
        <v>0</v>
      </c>
      <c r="X466">
        <v>1</v>
      </c>
      <c r="Z466">
        <v>1</v>
      </c>
      <c r="AA466">
        <v>8</v>
      </c>
      <c r="AB466">
        <v>3</v>
      </c>
      <c r="AC466">
        <v>0</v>
      </c>
      <c r="AD466">
        <v>9</v>
      </c>
      <c r="AE466">
        <v>0</v>
      </c>
      <c r="AF466">
        <v>3</v>
      </c>
      <c r="AG466">
        <v>2</v>
      </c>
      <c r="AH466">
        <v>0</v>
      </c>
      <c r="AI466" t="s">
        <v>520</v>
      </c>
      <c r="AJ466">
        <v>35.767857999999997</v>
      </c>
      <c r="AK466" t="s">
        <v>521</v>
      </c>
      <c r="AL466">
        <v>-90.776145</v>
      </c>
      <c r="AM466">
        <v>25</v>
      </c>
      <c r="AN466">
        <v>2100</v>
      </c>
      <c r="AO466" t="s">
        <v>118</v>
      </c>
      <c r="AP466">
        <v>-96</v>
      </c>
      <c r="AQ466">
        <v>-62</v>
      </c>
      <c r="AR466">
        <v>192</v>
      </c>
      <c r="AZ466">
        <v>4366</v>
      </c>
      <c r="BA466">
        <v>1</v>
      </c>
      <c r="BB466" t="str">
        <f t="shared" si="114"/>
        <v xml:space="preserve">N325GC  </v>
      </c>
      <c r="BC466">
        <v>1</v>
      </c>
      <c r="BH466">
        <v>2200</v>
      </c>
      <c r="BI466">
        <v>1</v>
      </c>
      <c r="BJ466">
        <v>1</v>
      </c>
      <c r="BK466">
        <v>0</v>
      </c>
      <c r="BL466">
        <v>0</v>
      </c>
      <c r="BO466">
        <v>0</v>
      </c>
      <c r="BP466">
        <v>0</v>
      </c>
      <c r="BW466" t="str">
        <f>"15:27:47.208"</f>
        <v>15:27:47.208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0</v>
      </c>
      <c r="CP466" t="s">
        <v>119</v>
      </c>
      <c r="CQ466">
        <v>530</v>
      </c>
      <c r="CR466">
        <v>0</v>
      </c>
      <c r="CW466">
        <v>7258627</v>
      </c>
      <c r="CY466">
        <v>0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"01/04/2021 15:27:45.111"</f>
        <v>01/04/2021 15:27:45.111</v>
      </c>
      <c r="C467" t="str">
        <f t="shared" si="113"/>
        <v>FFDDD3C0</v>
      </c>
      <c r="D467" t="s">
        <v>306</v>
      </c>
      <c r="E467">
        <v>15</v>
      </c>
      <c r="H467">
        <v>30</v>
      </c>
      <c r="I467" t="s">
        <v>114</v>
      </c>
      <c r="J467" t="s">
        <v>307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 t="shared" si="119"/>
        <v>15:27:47.000</v>
      </c>
      <c r="T467" t="str">
        <f t="shared" si="119"/>
        <v>15:27:47.000</v>
      </c>
      <c r="U467" t="str">
        <f t="shared" si="112"/>
        <v>A3817C</v>
      </c>
      <c r="V467">
        <v>0</v>
      </c>
      <c r="W467">
        <v>0</v>
      </c>
      <c r="X467">
        <v>1</v>
      </c>
      <c r="Z467">
        <v>1</v>
      </c>
      <c r="AA467">
        <v>8</v>
      </c>
      <c r="AB467">
        <v>3</v>
      </c>
      <c r="AC467">
        <v>0</v>
      </c>
      <c r="AD467">
        <v>9</v>
      </c>
      <c r="AE467">
        <v>0</v>
      </c>
      <c r="AF467">
        <v>3</v>
      </c>
      <c r="AG467">
        <v>2</v>
      </c>
      <c r="AH467">
        <v>0</v>
      </c>
      <c r="AI467" t="s">
        <v>520</v>
      </c>
      <c r="AJ467">
        <v>35.767857999999997</v>
      </c>
      <c r="AK467" t="s">
        <v>521</v>
      </c>
      <c r="AL467">
        <v>-90.776145</v>
      </c>
      <c r="AM467">
        <v>25</v>
      </c>
      <c r="AN467">
        <v>2100</v>
      </c>
      <c r="AO467" t="s">
        <v>118</v>
      </c>
      <c r="AP467">
        <v>-96</v>
      </c>
      <c r="AQ467">
        <v>-62</v>
      </c>
      <c r="AR467">
        <v>192</v>
      </c>
      <c r="AZ467">
        <v>4366</v>
      </c>
      <c r="BA467">
        <v>1</v>
      </c>
      <c r="BB467" t="str">
        <f t="shared" si="114"/>
        <v xml:space="preserve">N325GC  </v>
      </c>
      <c r="BC467">
        <v>1</v>
      </c>
      <c r="BH467">
        <v>2200</v>
      </c>
      <c r="BI467">
        <v>1</v>
      </c>
      <c r="BJ467">
        <v>1</v>
      </c>
      <c r="BK467">
        <v>0</v>
      </c>
      <c r="BL467">
        <v>0</v>
      </c>
      <c r="BO467">
        <v>0</v>
      </c>
      <c r="BP467">
        <v>0</v>
      </c>
      <c r="BW467" t="str">
        <f>"15:27:47.208"</f>
        <v>15:27:47.208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0</v>
      </c>
      <c r="CP467" t="s">
        <v>119</v>
      </c>
      <c r="CQ467">
        <v>530</v>
      </c>
      <c r="CR467">
        <v>0</v>
      </c>
      <c r="CW467">
        <v>7258627</v>
      </c>
      <c r="CY467">
        <v>0</v>
      </c>
      <c r="CZ467">
        <v>0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"01/04/2021 15:27:46.485"</f>
        <v>01/04/2021 15:27:46.485</v>
      </c>
      <c r="C468" t="str">
        <f t="shared" si="113"/>
        <v>FFDDD3C0</v>
      </c>
      <c r="D468" t="s">
        <v>113</v>
      </c>
      <c r="E468">
        <v>5</v>
      </c>
      <c r="H468">
        <v>169</v>
      </c>
      <c r="I468" t="s">
        <v>114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>"15:27:48.000"</f>
        <v>15:27:48.000</v>
      </c>
      <c r="T468" t="str">
        <f>"15:27:48.000"</f>
        <v>15:27:48.000</v>
      </c>
      <c r="U468" t="str">
        <f t="shared" si="112"/>
        <v>A3817C</v>
      </c>
      <c r="V468">
        <v>0</v>
      </c>
      <c r="W468">
        <v>0</v>
      </c>
      <c r="X468">
        <v>1</v>
      </c>
      <c r="Z468">
        <v>1</v>
      </c>
      <c r="AA468">
        <v>8</v>
      </c>
      <c r="AB468">
        <v>3</v>
      </c>
      <c r="AC468">
        <v>0</v>
      </c>
      <c r="AD468">
        <v>9</v>
      </c>
      <c r="AE468">
        <v>0</v>
      </c>
      <c r="AF468">
        <v>3</v>
      </c>
      <c r="AG468">
        <v>2</v>
      </c>
      <c r="AH468">
        <v>0</v>
      </c>
      <c r="AI468" t="s">
        <v>522</v>
      </c>
      <c r="AJ468">
        <v>35.767558000000001</v>
      </c>
      <c r="AK468" t="s">
        <v>523</v>
      </c>
      <c r="AL468">
        <v>-90.776681999999994</v>
      </c>
      <c r="AM468">
        <v>25</v>
      </c>
      <c r="AN468">
        <v>2100</v>
      </c>
      <c r="AO468" t="s">
        <v>118</v>
      </c>
      <c r="AP468">
        <v>-96</v>
      </c>
      <c r="AQ468">
        <v>-61</v>
      </c>
      <c r="AR468">
        <v>256</v>
      </c>
      <c r="AZ468">
        <v>4366</v>
      </c>
      <c r="BA468">
        <v>1</v>
      </c>
      <c r="BB468" t="str">
        <f t="shared" si="114"/>
        <v xml:space="preserve">N325GC  </v>
      </c>
      <c r="BC468">
        <v>1</v>
      </c>
      <c r="BH468">
        <v>2200</v>
      </c>
      <c r="BI468">
        <v>1</v>
      </c>
      <c r="BJ468">
        <v>1</v>
      </c>
      <c r="BK468">
        <v>0</v>
      </c>
      <c r="BL468">
        <v>0</v>
      </c>
      <c r="BO468">
        <v>0</v>
      </c>
      <c r="BP468">
        <v>0</v>
      </c>
      <c r="BW468" t="str">
        <f>"15:27:48.586"</f>
        <v>15:27:48.586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0</v>
      </c>
      <c r="CP468" t="s">
        <v>119</v>
      </c>
      <c r="CQ468">
        <v>511</v>
      </c>
      <c r="CR468">
        <v>0</v>
      </c>
      <c r="CW468">
        <v>6977563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"01/04/2021 15:27:46.485"</f>
        <v>01/04/2021 15:27:46.485</v>
      </c>
      <c r="C469" t="str">
        <f t="shared" si="113"/>
        <v>FFDDD3C0</v>
      </c>
      <c r="D469" t="s">
        <v>178</v>
      </c>
      <c r="E469">
        <v>9</v>
      </c>
      <c r="F469">
        <v>1009</v>
      </c>
      <c r="G469" t="s">
        <v>114</v>
      </c>
      <c r="J469" t="s">
        <v>179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>"15:27:48.000"</f>
        <v>15:27:48.000</v>
      </c>
      <c r="T469" t="str">
        <f>"15:27:48.000"</f>
        <v>15:27:48.000</v>
      </c>
      <c r="U469" t="str">
        <f t="shared" si="112"/>
        <v>A3817C</v>
      </c>
      <c r="V469">
        <v>0</v>
      </c>
      <c r="W469">
        <v>0</v>
      </c>
      <c r="X469">
        <v>1</v>
      </c>
      <c r="Z469">
        <v>1</v>
      </c>
      <c r="AA469">
        <v>8</v>
      </c>
      <c r="AB469">
        <v>3</v>
      </c>
      <c r="AC469">
        <v>0</v>
      </c>
      <c r="AD469">
        <v>9</v>
      </c>
      <c r="AE469">
        <v>0</v>
      </c>
      <c r="AF469">
        <v>3</v>
      </c>
      <c r="AG469">
        <v>2</v>
      </c>
      <c r="AH469">
        <v>0</v>
      </c>
      <c r="AI469" t="s">
        <v>522</v>
      </c>
      <c r="AJ469">
        <v>35.767558000000001</v>
      </c>
      <c r="AK469" t="s">
        <v>523</v>
      </c>
      <c r="AL469">
        <v>-90.776681999999994</v>
      </c>
      <c r="AM469">
        <v>25</v>
      </c>
      <c r="AN469">
        <v>2100</v>
      </c>
      <c r="AO469" t="s">
        <v>118</v>
      </c>
      <c r="AP469">
        <v>-96</v>
      </c>
      <c r="AQ469">
        <v>-61</v>
      </c>
      <c r="AR469">
        <v>256</v>
      </c>
      <c r="AZ469">
        <v>4366</v>
      </c>
      <c r="BA469">
        <v>1</v>
      </c>
      <c r="BB469" t="str">
        <f t="shared" si="114"/>
        <v xml:space="preserve">N325GC  </v>
      </c>
      <c r="BC469">
        <v>1</v>
      </c>
      <c r="BH469">
        <v>2200</v>
      </c>
      <c r="BI469">
        <v>1</v>
      </c>
      <c r="BJ469">
        <v>1</v>
      </c>
      <c r="BK469">
        <v>0</v>
      </c>
      <c r="BL469">
        <v>0</v>
      </c>
      <c r="BO469">
        <v>0</v>
      </c>
      <c r="BP469">
        <v>0</v>
      </c>
      <c r="BW469" t="str">
        <f>"15:27:48.586"</f>
        <v>15:27:48.586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0</v>
      </c>
      <c r="CP469" t="s">
        <v>119</v>
      </c>
      <c r="CQ469">
        <v>511</v>
      </c>
      <c r="CR469">
        <v>0</v>
      </c>
      <c r="CW469">
        <v>6977563</v>
      </c>
      <c r="CY469">
        <v>0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"01/04/2021 15:27:47.277"</f>
        <v>01/04/2021 15:27:47.277</v>
      </c>
      <c r="C470" t="str">
        <f t="shared" si="113"/>
        <v>FFDDD3C0</v>
      </c>
      <c r="D470" t="s">
        <v>178</v>
      </c>
      <c r="E470">
        <v>9</v>
      </c>
      <c r="F470">
        <v>1009</v>
      </c>
      <c r="G470" t="s">
        <v>114</v>
      </c>
      <c r="J470" t="s">
        <v>179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>"15:27:49.000"</f>
        <v>15:27:49.000</v>
      </c>
      <c r="T470" t="str">
        <f>"15:27:49.000"</f>
        <v>15:27:49.000</v>
      </c>
      <c r="U470" t="str">
        <f t="shared" si="112"/>
        <v>A3817C</v>
      </c>
      <c r="V470">
        <v>0</v>
      </c>
      <c r="W470">
        <v>0</v>
      </c>
      <c r="X470">
        <v>1</v>
      </c>
      <c r="Z470">
        <v>1</v>
      </c>
      <c r="AA470">
        <v>8</v>
      </c>
      <c r="AB470">
        <v>3</v>
      </c>
      <c r="AC470">
        <v>0</v>
      </c>
      <c r="AD470">
        <v>9</v>
      </c>
      <c r="AE470">
        <v>0</v>
      </c>
      <c r="AF470">
        <v>3</v>
      </c>
      <c r="AG470">
        <v>2</v>
      </c>
      <c r="AH470">
        <v>0</v>
      </c>
      <c r="AI470" t="s">
        <v>524</v>
      </c>
      <c r="AJ470">
        <v>35.767279000000002</v>
      </c>
      <c r="AK470" t="s">
        <v>525</v>
      </c>
      <c r="AL470">
        <v>-90.777240000000006</v>
      </c>
      <c r="AM470">
        <v>25</v>
      </c>
      <c r="AN470">
        <v>2100</v>
      </c>
      <c r="AO470" t="s">
        <v>118</v>
      </c>
      <c r="AP470">
        <v>-96</v>
      </c>
      <c r="AQ470">
        <v>-60</v>
      </c>
      <c r="AR470">
        <v>256</v>
      </c>
      <c r="AZ470">
        <v>4366</v>
      </c>
      <c r="BA470">
        <v>1</v>
      </c>
      <c r="BB470" t="str">
        <f t="shared" si="114"/>
        <v xml:space="preserve">N325GC  </v>
      </c>
      <c r="BC470">
        <v>1</v>
      </c>
      <c r="BH470">
        <v>2200</v>
      </c>
      <c r="BI470">
        <v>1</v>
      </c>
      <c r="BJ470">
        <v>1</v>
      </c>
      <c r="BK470">
        <v>0</v>
      </c>
      <c r="BL470">
        <v>0</v>
      </c>
      <c r="BO470">
        <v>0</v>
      </c>
      <c r="BP470">
        <v>0</v>
      </c>
      <c r="BW470" t="str">
        <f>"15:27:49.346"</f>
        <v>15:27:49.346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0</v>
      </c>
      <c r="CP470" t="s">
        <v>119</v>
      </c>
      <c r="CQ470">
        <v>511</v>
      </c>
      <c r="CR470">
        <v>0</v>
      </c>
      <c r="CW470">
        <v>6977699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"01/04/2021 15:27:47.277"</f>
        <v>01/04/2021 15:27:47.277</v>
      </c>
      <c r="C471" t="str">
        <f t="shared" si="113"/>
        <v>FFDDD3C0</v>
      </c>
      <c r="D471" t="s">
        <v>113</v>
      </c>
      <c r="E471">
        <v>5</v>
      </c>
      <c r="H471">
        <v>169</v>
      </c>
      <c r="I471" t="s">
        <v>114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>"15:27:49.000"</f>
        <v>15:27:49.000</v>
      </c>
      <c r="T471" t="str">
        <f>"15:27:49.000"</f>
        <v>15:27:49.000</v>
      </c>
      <c r="U471" t="str">
        <f t="shared" si="112"/>
        <v>A3817C</v>
      </c>
      <c r="V471">
        <v>0</v>
      </c>
      <c r="W471">
        <v>0</v>
      </c>
      <c r="X471">
        <v>1</v>
      </c>
      <c r="Z471">
        <v>1</v>
      </c>
      <c r="AA471">
        <v>8</v>
      </c>
      <c r="AB471">
        <v>3</v>
      </c>
      <c r="AC471">
        <v>0</v>
      </c>
      <c r="AD471">
        <v>9</v>
      </c>
      <c r="AE471">
        <v>0</v>
      </c>
      <c r="AF471">
        <v>3</v>
      </c>
      <c r="AG471">
        <v>2</v>
      </c>
      <c r="AH471">
        <v>0</v>
      </c>
      <c r="AI471" t="s">
        <v>524</v>
      </c>
      <c r="AJ471">
        <v>35.767279000000002</v>
      </c>
      <c r="AK471" t="s">
        <v>525</v>
      </c>
      <c r="AL471">
        <v>-90.777240000000006</v>
      </c>
      <c r="AM471">
        <v>25</v>
      </c>
      <c r="AN471">
        <v>2100</v>
      </c>
      <c r="AO471" t="s">
        <v>118</v>
      </c>
      <c r="AP471">
        <v>-96</v>
      </c>
      <c r="AQ471">
        <v>-60</v>
      </c>
      <c r="AR471">
        <v>256</v>
      </c>
      <c r="AZ471">
        <v>4366</v>
      </c>
      <c r="BA471">
        <v>1</v>
      </c>
      <c r="BB471" t="str">
        <f t="shared" si="114"/>
        <v xml:space="preserve">N325GC  </v>
      </c>
      <c r="BC471">
        <v>1</v>
      </c>
      <c r="BH471">
        <v>2200</v>
      </c>
      <c r="BI471">
        <v>1</v>
      </c>
      <c r="BJ471">
        <v>1</v>
      </c>
      <c r="BK471">
        <v>0</v>
      </c>
      <c r="BL471">
        <v>0</v>
      </c>
      <c r="BO471">
        <v>0</v>
      </c>
      <c r="BP471">
        <v>0</v>
      </c>
      <c r="BW471" t="str">
        <f>"15:27:49.346"</f>
        <v>15:27:49.346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0</v>
      </c>
      <c r="CP471" t="s">
        <v>119</v>
      </c>
      <c r="CQ471">
        <v>511</v>
      </c>
      <c r="CR471">
        <v>0</v>
      </c>
      <c r="CW471">
        <v>6977699</v>
      </c>
      <c r="CY471">
        <v>0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"01/04/2021 15:27:48.442"</f>
        <v>01/04/2021 15:27:48.442</v>
      </c>
      <c r="C472" t="str">
        <f t="shared" si="113"/>
        <v>FFDDD3C0</v>
      </c>
      <c r="D472" t="s">
        <v>178</v>
      </c>
      <c r="E472">
        <v>9</v>
      </c>
      <c r="F472">
        <v>1009</v>
      </c>
      <c r="G472" t="s">
        <v>114</v>
      </c>
      <c r="J472" t="s">
        <v>179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 t="shared" ref="S472:T474" si="120">"15:27:50.000"</f>
        <v>15:27:50.000</v>
      </c>
      <c r="T472" t="str">
        <f t="shared" si="120"/>
        <v>15:27:50.000</v>
      </c>
      <c r="U472" t="str">
        <f t="shared" si="112"/>
        <v>A3817C</v>
      </c>
      <c r="V472">
        <v>0</v>
      </c>
      <c r="W472">
        <v>0</v>
      </c>
      <c r="X472">
        <v>1</v>
      </c>
      <c r="Z472">
        <v>1</v>
      </c>
      <c r="AA472">
        <v>8</v>
      </c>
      <c r="AB472">
        <v>3</v>
      </c>
      <c r="AC472">
        <v>0</v>
      </c>
      <c r="AD472">
        <v>9</v>
      </c>
      <c r="AE472">
        <v>0</v>
      </c>
      <c r="AF472">
        <v>3</v>
      </c>
      <c r="AG472">
        <v>2</v>
      </c>
      <c r="AH472">
        <v>0</v>
      </c>
      <c r="AI472" t="s">
        <v>526</v>
      </c>
      <c r="AJ472">
        <v>35.767000000000003</v>
      </c>
      <c r="AK472" t="s">
        <v>527</v>
      </c>
      <c r="AL472">
        <v>-90.777798000000004</v>
      </c>
      <c r="AM472">
        <v>25</v>
      </c>
      <c r="AN472">
        <v>2100</v>
      </c>
      <c r="AO472" t="s">
        <v>118</v>
      </c>
      <c r="AP472">
        <v>-96</v>
      </c>
      <c r="AQ472">
        <v>-60</v>
      </c>
      <c r="AR472">
        <v>256</v>
      </c>
      <c r="AZ472">
        <v>4366</v>
      </c>
      <c r="BA472">
        <v>1</v>
      </c>
      <c r="BB472" t="str">
        <f t="shared" si="114"/>
        <v xml:space="preserve">N325GC  </v>
      </c>
      <c r="BC472">
        <v>1</v>
      </c>
      <c r="BH472">
        <v>2200</v>
      </c>
      <c r="BI472">
        <v>1</v>
      </c>
      <c r="BJ472">
        <v>1</v>
      </c>
      <c r="BK472">
        <v>0</v>
      </c>
      <c r="BL472">
        <v>0</v>
      </c>
      <c r="BO472">
        <v>0</v>
      </c>
      <c r="BP472">
        <v>0</v>
      </c>
      <c r="BW472" t="str">
        <f>"15:27:50.518"</f>
        <v>15:27:50.518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0</v>
      </c>
      <c r="CP472" t="s">
        <v>119</v>
      </c>
      <c r="CQ472">
        <v>530</v>
      </c>
      <c r="CR472">
        <v>0</v>
      </c>
      <c r="CW472">
        <v>7259282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"01/04/2021 15:27:48.442"</f>
        <v>01/04/2021 15:27:48.442</v>
      </c>
      <c r="C473" t="str">
        <f t="shared" si="113"/>
        <v>FFDDD3C0</v>
      </c>
      <c r="D473" t="s">
        <v>306</v>
      </c>
      <c r="E473">
        <v>15</v>
      </c>
      <c r="H473">
        <v>30</v>
      </c>
      <c r="I473" t="s">
        <v>114</v>
      </c>
      <c r="J473" t="s">
        <v>307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 t="shared" si="120"/>
        <v>15:27:50.000</v>
      </c>
      <c r="T473" t="str">
        <f t="shared" si="120"/>
        <v>15:27:50.000</v>
      </c>
      <c r="U473" t="str">
        <f t="shared" si="112"/>
        <v>A3817C</v>
      </c>
      <c r="V473">
        <v>0</v>
      </c>
      <c r="W473">
        <v>0</v>
      </c>
      <c r="X473">
        <v>1</v>
      </c>
      <c r="Z473">
        <v>1</v>
      </c>
      <c r="AA473">
        <v>8</v>
      </c>
      <c r="AB473">
        <v>3</v>
      </c>
      <c r="AC473">
        <v>0</v>
      </c>
      <c r="AD473">
        <v>9</v>
      </c>
      <c r="AE473">
        <v>0</v>
      </c>
      <c r="AF473">
        <v>3</v>
      </c>
      <c r="AG473">
        <v>2</v>
      </c>
      <c r="AH473">
        <v>0</v>
      </c>
      <c r="AI473" t="s">
        <v>526</v>
      </c>
      <c r="AJ473">
        <v>35.767000000000003</v>
      </c>
      <c r="AK473" t="s">
        <v>527</v>
      </c>
      <c r="AL473">
        <v>-90.777798000000004</v>
      </c>
      <c r="AM473">
        <v>25</v>
      </c>
      <c r="AN473">
        <v>2100</v>
      </c>
      <c r="AO473" t="s">
        <v>118</v>
      </c>
      <c r="AP473">
        <v>-96</v>
      </c>
      <c r="AQ473">
        <v>-60</v>
      </c>
      <c r="AR473">
        <v>256</v>
      </c>
      <c r="AZ473">
        <v>4366</v>
      </c>
      <c r="BA473">
        <v>1</v>
      </c>
      <c r="BB473" t="str">
        <f t="shared" si="114"/>
        <v xml:space="preserve">N325GC  </v>
      </c>
      <c r="BC473">
        <v>1</v>
      </c>
      <c r="BH473">
        <v>2200</v>
      </c>
      <c r="BI473">
        <v>1</v>
      </c>
      <c r="BJ473">
        <v>1</v>
      </c>
      <c r="BK473">
        <v>0</v>
      </c>
      <c r="BL473">
        <v>0</v>
      </c>
      <c r="BO473">
        <v>0</v>
      </c>
      <c r="BP473">
        <v>0</v>
      </c>
      <c r="BW473" t="str">
        <f>"15:27:50.518"</f>
        <v>15:27:50.518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0</v>
      </c>
      <c r="CP473" t="s">
        <v>119</v>
      </c>
      <c r="CQ473">
        <v>530</v>
      </c>
      <c r="CR473">
        <v>0</v>
      </c>
      <c r="CW473">
        <v>7259282</v>
      </c>
      <c r="CY473">
        <v>0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"01/04/2021 15:27:48.442"</f>
        <v>01/04/2021 15:27:48.442</v>
      </c>
      <c r="C474" t="str">
        <f t="shared" si="113"/>
        <v>FFDDD3C0</v>
      </c>
      <c r="D474" t="s">
        <v>113</v>
      </c>
      <c r="E474">
        <v>5</v>
      </c>
      <c r="H474">
        <v>169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 t="shared" si="120"/>
        <v>15:27:50.000</v>
      </c>
      <c r="T474" t="str">
        <f t="shared" si="120"/>
        <v>15:27:50.000</v>
      </c>
      <c r="U474" t="str">
        <f t="shared" si="112"/>
        <v>A3817C</v>
      </c>
      <c r="V474">
        <v>0</v>
      </c>
      <c r="W474">
        <v>0</v>
      </c>
      <c r="X474">
        <v>1</v>
      </c>
      <c r="Z474">
        <v>1</v>
      </c>
      <c r="AA474">
        <v>8</v>
      </c>
      <c r="AB474">
        <v>3</v>
      </c>
      <c r="AC474">
        <v>0</v>
      </c>
      <c r="AD474">
        <v>9</v>
      </c>
      <c r="AE474">
        <v>0</v>
      </c>
      <c r="AF474">
        <v>3</v>
      </c>
      <c r="AG474">
        <v>2</v>
      </c>
      <c r="AH474">
        <v>0</v>
      </c>
      <c r="AI474" t="s">
        <v>526</v>
      </c>
      <c r="AJ474">
        <v>35.767000000000003</v>
      </c>
      <c r="AK474" t="s">
        <v>527</v>
      </c>
      <c r="AL474">
        <v>-90.777798000000004</v>
      </c>
      <c r="AM474">
        <v>25</v>
      </c>
      <c r="AN474">
        <v>2100</v>
      </c>
      <c r="AO474" t="s">
        <v>118</v>
      </c>
      <c r="AP474">
        <v>-96</v>
      </c>
      <c r="AQ474">
        <v>-60</v>
      </c>
      <c r="AR474">
        <v>256</v>
      </c>
      <c r="AZ474">
        <v>4366</v>
      </c>
      <c r="BA474">
        <v>1</v>
      </c>
      <c r="BB474" t="str">
        <f t="shared" si="114"/>
        <v xml:space="preserve">N325GC  </v>
      </c>
      <c r="BC474">
        <v>1</v>
      </c>
      <c r="BH474">
        <v>2200</v>
      </c>
      <c r="BI474">
        <v>1</v>
      </c>
      <c r="BJ474">
        <v>1</v>
      </c>
      <c r="BK474">
        <v>0</v>
      </c>
      <c r="BL474">
        <v>0</v>
      </c>
      <c r="BO474">
        <v>0</v>
      </c>
      <c r="BP474">
        <v>0</v>
      </c>
      <c r="BW474" t="str">
        <f>"15:27:50.518"</f>
        <v>15:27:50.518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0</v>
      </c>
      <c r="CP474" t="s">
        <v>119</v>
      </c>
      <c r="CQ474">
        <v>530</v>
      </c>
      <c r="CR474">
        <v>0</v>
      </c>
      <c r="CW474">
        <v>7259282</v>
      </c>
      <c r="CY474">
        <v>0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"01/04/2021 15:27:49.189"</f>
        <v>01/04/2021 15:27:49.189</v>
      </c>
      <c r="C475" t="str">
        <f t="shared" si="113"/>
        <v>FFDDD3C0</v>
      </c>
      <c r="D475" t="s">
        <v>178</v>
      </c>
      <c r="E475">
        <v>9</v>
      </c>
      <c r="F475">
        <v>1009</v>
      </c>
      <c r="G475" t="s">
        <v>114</v>
      </c>
      <c r="J475" t="s">
        <v>179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 t="shared" ref="S475:T477" si="121">"15:27:51.000"</f>
        <v>15:27:51.000</v>
      </c>
      <c r="T475" t="str">
        <f t="shared" si="121"/>
        <v>15:27:51.000</v>
      </c>
      <c r="U475" t="str">
        <f t="shared" si="112"/>
        <v>A3817C</v>
      </c>
      <c r="V475">
        <v>0</v>
      </c>
      <c r="W475">
        <v>0</v>
      </c>
      <c r="X475">
        <v>1</v>
      </c>
      <c r="Z475">
        <v>1</v>
      </c>
      <c r="AA475">
        <v>8</v>
      </c>
      <c r="AB475">
        <v>3</v>
      </c>
      <c r="AC475">
        <v>0</v>
      </c>
      <c r="AD475">
        <v>9</v>
      </c>
      <c r="AE475">
        <v>0</v>
      </c>
      <c r="AF475">
        <v>3</v>
      </c>
      <c r="AG475">
        <v>2</v>
      </c>
      <c r="AH475">
        <v>0</v>
      </c>
      <c r="AI475" t="s">
        <v>528</v>
      </c>
      <c r="AJ475">
        <v>35.766699000000003</v>
      </c>
      <c r="AK475" t="s">
        <v>529</v>
      </c>
      <c r="AL475">
        <v>-90.778356000000002</v>
      </c>
      <c r="AM475">
        <v>25</v>
      </c>
      <c r="AN475">
        <v>2100</v>
      </c>
      <c r="AO475" t="s">
        <v>118</v>
      </c>
      <c r="AP475">
        <v>-96</v>
      </c>
      <c r="AQ475">
        <v>-59</v>
      </c>
      <c r="AR475">
        <v>256</v>
      </c>
      <c r="AZ475">
        <v>4366</v>
      </c>
      <c r="BA475">
        <v>1</v>
      </c>
      <c r="BB475" t="str">
        <f t="shared" si="114"/>
        <v xml:space="preserve">N325GC  </v>
      </c>
      <c r="BC475">
        <v>1</v>
      </c>
      <c r="BH475">
        <v>2200</v>
      </c>
      <c r="BI475">
        <v>1</v>
      </c>
      <c r="BJ475">
        <v>1</v>
      </c>
      <c r="BK475">
        <v>0</v>
      </c>
      <c r="BL475">
        <v>0</v>
      </c>
      <c r="BO475">
        <v>0</v>
      </c>
      <c r="BP475">
        <v>0</v>
      </c>
      <c r="BW475" t="str">
        <f>"15:27:51.265"</f>
        <v>15:27:51.265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0</v>
      </c>
      <c r="CP475" t="s">
        <v>119</v>
      </c>
      <c r="CQ475">
        <v>511</v>
      </c>
      <c r="CR475">
        <v>0</v>
      </c>
      <c r="CW475">
        <v>6978057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"01/04/2021 15:27:49.189"</f>
        <v>01/04/2021 15:27:49.189</v>
      </c>
      <c r="C476" t="str">
        <f t="shared" si="113"/>
        <v>FFDDD3C0</v>
      </c>
      <c r="D476" t="s">
        <v>306</v>
      </c>
      <c r="E476">
        <v>15</v>
      </c>
      <c r="H476">
        <v>30</v>
      </c>
      <c r="I476" t="s">
        <v>114</v>
      </c>
      <c r="J476" t="s">
        <v>307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 t="shared" si="121"/>
        <v>15:27:51.000</v>
      </c>
      <c r="T476" t="str">
        <f t="shared" si="121"/>
        <v>15:27:51.000</v>
      </c>
      <c r="U476" t="str">
        <f t="shared" si="112"/>
        <v>A3817C</v>
      </c>
      <c r="V476">
        <v>0</v>
      </c>
      <c r="W476">
        <v>0</v>
      </c>
      <c r="X476">
        <v>1</v>
      </c>
      <c r="Z476">
        <v>1</v>
      </c>
      <c r="AA476">
        <v>8</v>
      </c>
      <c r="AB476">
        <v>3</v>
      </c>
      <c r="AC476">
        <v>0</v>
      </c>
      <c r="AD476">
        <v>9</v>
      </c>
      <c r="AE476">
        <v>0</v>
      </c>
      <c r="AF476">
        <v>3</v>
      </c>
      <c r="AG476">
        <v>2</v>
      </c>
      <c r="AH476">
        <v>0</v>
      </c>
      <c r="AI476" t="s">
        <v>528</v>
      </c>
      <c r="AJ476">
        <v>35.766699000000003</v>
      </c>
      <c r="AK476" t="s">
        <v>529</v>
      </c>
      <c r="AL476">
        <v>-90.778356000000002</v>
      </c>
      <c r="AM476">
        <v>25</v>
      </c>
      <c r="AN476">
        <v>2100</v>
      </c>
      <c r="AO476" t="s">
        <v>118</v>
      </c>
      <c r="AP476">
        <v>-96</v>
      </c>
      <c r="AQ476">
        <v>-59</v>
      </c>
      <c r="AR476">
        <v>256</v>
      </c>
      <c r="AZ476">
        <v>4366</v>
      </c>
      <c r="BA476">
        <v>1</v>
      </c>
      <c r="BB476" t="str">
        <f t="shared" si="114"/>
        <v xml:space="preserve">N325GC  </v>
      </c>
      <c r="BC476">
        <v>1</v>
      </c>
      <c r="BH476">
        <v>2200</v>
      </c>
      <c r="BI476">
        <v>1</v>
      </c>
      <c r="BJ476">
        <v>1</v>
      </c>
      <c r="BK476">
        <v>0</v>
      </c>
      <c r="BL476">
        <v>0</v>
      </c>
      <c r="BO476">
        <v>0</v>
      </c>
      <c r="BP476">
        <v>0</v>
      </c>
      <c r="BW476" t="str">
        <f>"15:27:51.265"</f>
        <v>15:27:51.265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0</v>
      </c>
      <c r="CP476" t="s">
        <v>119</v>
      </c>
      <c r="CQ476">
        <v>530</v>
      </c>
      <c r="CR476">
        <v>0</v>
      </c>
      <c r="CW476">
        <v>7259435</v>
      </c>
      <c r="CY476">
        <v>0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"01/04/2021 15:27:49.189"</f>
        <v>01/04/2021 15:27:49.189</v>
      </c>
      <c r="C477" t="str">
        <f t="shared" si="113"/>
        <v>FFDDD3C0</v>
      </c>
      <c r="D477" t="s">
        <v>113</v>
      </c>
      <c r="E477">
        <v>5</v>
      </c>
      <c r="H477">
        <v>169</v>
      </c>
      <c r="I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 t="shared" si="121"/>
        <v>15:27:51.000</v>
      </c>
      <c r="T477" t="str">
        <f t="shared" si="121"/>
        <v>15:27:51.000</v>
      </c>
      <c r="U477" t="str">
        <f t="shared" si="112"/>
        <v>A3817C</v>
      </c>
      <c r="V477">
        <v>0</v>
      </c>
      <c r="W477">
        <v>0</v>
      </c>
      <c r="X477">
        <v>1</v>
      </c>
      <c r="Z477">
        <v>1</v>
      </c>
      <c r="AA477">
        <v>8</v>
      </c>
      <c r="AB477">
        <v>3</v>
      </c>
      <c r="AC477">
        <v>0</v>
      </c>
      <c r="AD477">
        <v>9</v>
      </c>
      <c r="AE477">
        <v>0</v>
      </c>
      <c r="AF477">
        <v>3</v>
      </c>
      <c r="AG477">
        <v>2</v>
      </c>
      <c r="AH477">
        <v>0</v>
      </c>
      <c r="AI477" t="s">
        <v>528</v>
      </c>
      <c r="AJ477">
        <v>35.766699000000003</v>
      </c>
      <c r="AK477" t="s">
        <v>529</v>
      </c>
      <c r="AL477">
        <v>-90.778356000000002</v>
      </c>
      <c r="AM477">
        <v>25</v>
      </c>
      <c r="AN477">
        <v>2100</v>
      </c>
      <c r="AO477" t="s">
        <v>118</v>
      </c>
      <c r="AP477">
        <v>-96</v>
      </c>
      <c r="AQ477">
        <v>-59</v>
      </c>
      <c r="AR477">
        <v>256</v>
      </c>
      <c r="AZ477">
        <v>4366</v>
      </c>
      <c r="BA477">
        <v>1</v>
      </c>
      <c r="BB477" t="str">
        <f t="shared" si="114"/>
        <v xml:space="preserve">N325GC  </v>
      </c>
      <c r="BC477">
        <v>1</v>
      </c>
      <c r="BH477">
        <v>2200</v>
      </c>
      <c r="BI477">
        <v>1</v>
      </c>
      <c r="BJ477">
        <v>1</v>
      </c>
      <c r="BK477">
        <v>0</v>
      </c>
      <c r="BL477">
        <v>0</v>
      </c>
      <c r="BO477">
        <v>0</v>
      </c>
      <c r="BP477">
        <v>0</v>
      </c>
      <c r="BW477" t="str">
        <f>"15:27:51.265"</f>
        <v>15:27:51.265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0</v>
      </c>
      <c r="CP477" t="s">
        <v>119</v>
      </c>
      <c r="CQ477">
        <v>511</v>
      </c>
      <c r="CR477">
        <v>0</v>
      </c>
      <c r="CW477">
        <v>6978057</v>
      </c>
      <c r="CY477">
        <v>0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"01/04/2021 15:27:50.147"</f>
        <v>01/04/2021 15:27:50.147</v>
      </c>
      <c r="C478" t="str">
        <f t="shared" si="113"/>
        <v>FFDDD3C0</v>
      </c>
      <c r="D478" t="s">
        <v>178</v>
      </c>
      <c r="E478">
        <v>9</v>
      </c>
      <c r="F478">
        <v>1009</v>
      </c>
      <c r="G478" t="s">
        <v>114</v>
      </c>
      <c r="J478" t="s">
        <v>179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>"15:27:52.000"</f>
        <v>15:27:52.000</v>
      </c>
      <c r="T478" t="str">
        <f>"15:27:52.000"</f>
        <v>15:27:52.000</v>
      </c>
      <c r="U478" t="str">
        <f t="shared" si="112"/>
        <v>A3817C</v>
      </c>
      <c r="V478">
        <v>0</v>
      </c>
      <c r="W478">
        <v>0</v>
      </c>
      <c r="X478">
        <v>1</v>
      </c>
      <c r="Z478">
        <v>1</v>
      </c>
      <c r="AA478">
        <v>8</v>
      </c>
      <c r="AB478">
        <v>3</v>
      </c>
      <c r="AC478">
        <v>0</v>
      </c>
      <c r="AD478">
        <v>9</v>
      </c>
      <c r="AE478">
        <v>0</v>
      </c>
      <c r="AF478">
        <v>3</v>
      </c>
      <c r="AG478">
        <v>2</v>
      </c>
      <c r="AH478">
        <v>0</v>
      </c>
      <c r="AI478" t="s">
        <v>530</v>
      </c>
      <c r="AJ478">
        <v>35.766419999999997</v>
      </c>
      <c r="AK478" t="s">
        <v>531</v>
      </c>
      <c r="AL478">
        <v>-90.778913000000003</v>
      </c>
      <c r="AM478">
        <v>25</v>
      </c>
      <c r="AN478">
        <v>2100</v>
      </c>
      <c r="AO478" t="s">
        <v>118</v>
      </c>
      <c r="AP478">
        <v>-95</v>
      </c>
      <c r="AQ478">
        <v>-59</v>
      </c>
      <c r="AR478">
        <v>256</v>
      </c>
      <c r="AZ478">
        <v>4366</v>
      </c>
      <c r="BA478">
        <v>1</v>
      </c>
      <c r="BB478" t="str">
        <f t="shared" si="114"/>
        <v xml:space="preserve">N325GC  </v>
      </c>
      <c r="BC478">
        <v>1</v>
      </c>
      <c r="BH478">
        <v>2200</v>
      </c>
      <c r="BI478">
        <v>1</v>
      </c>
      <c r="BJ478">
        <v>1</v>
      </c>
      <c r="BK478">
        <v>0</v>
      </c>
      <c r="BL478">
        <v>0</v>
      </c>
      <c r="BO478">
        <v>0</v>
      </c>
      <c r="BP478">
        <v>0</v>
      </c>
      <c r="BW478" t="str">
        <f>"15:27:52.230"</f>
        <v>15:27:52.230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0</v>
      </c>
      <c r="CP478" t="s">
        <v>119</v>
      </c>
      <c r="CQ478">
        <v>511</v>
      </c>
      <c r="CR478">
        <v>0</v>
      </c>
      <c r="CW478">
        <v>6978239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"01/04/2021 15:27:50.147"</f>
        <v>01/04/2021 15:27:50.147</v>
      </c>
      <c r="C479" t="str">
        <f t="shared" si="113"/>
        <v>FFDDD3C0</v>
      </c>
      <c r="D479" t="s">
        <v>113</v>
      </c>
      <c r="E479">
        <v>5</v>
      </c>
      <c r="H479">
        <v>169</v>
      </c>
      <c r="I479" t="s">
        <v>114</v>
      </c>
      <c r="J479" t="s">
        <v>115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>"15:27:52.000"</f>
        <v>15:27:52.000</v>
      </c>
      <c r="T479" t="str">
        <f>"15:27:52.000"</f>
        <v>15:27:52.000</v>
      </c>
      <c r="U479" t="str">
        <f t="shared" si="112"/>
        <v>A3817C</v>
      </c>
      <c r="V479">
        <v>0</v>
      </c>
      <c r="W479">
        <v>0</v>
      </c>
      <c r="X479">
        <v>1</v>
      </c>
      <c r="Z479">
        <v>1</v>
      </c>
      <c r="AA479">
        <v>8</v>
      </c>
      <c r="AB479">
        <v>3</v>
      </c>
      <c r="AC479">
        <v>0</v>
      </c>
      <c r="AD479">
        <v>9</v>
      </c>
      <c r="AE479">
        <v>0</v>
      </c>
      <c r="AF479">
        <v>3</v>
      </c>
      <c r="AG479">
        <v>2</v>
      </c>
      <c r="AH479">
        <v>0</v>
      </c>
      <c r="AI479" t="s">
        <v>530</v>
      </c>
      <c r="AJ479">
        <v>35.766419999999997</v>
      </c>
      <c r="AK479" t="s">
        <v>531</v>
      </c>
      <c r="AL479">
        <v>-90.778913000000003</v>
      </c>
      <c r="AM479">
        <v>25</v>
      </c>
      <c r="AN479">
        <v>2100</v>
      </c>
      <c r="AO479" t="s">
        <v>118</v>
      </c>
      <c r="AP479">
        <v>-95</v>
      </c>
      <c r="AQ479">
        <v>-59</v>
      </c>
      <c r="AR479">
        <v>256</v>
      </c>
      <c r="AZ479">
        <v>4366</v>
      </c>
      <c r="BA479">
        <v>1</v>
      </c>
      <c r="BB479" t="str">
        <f t="shared" si="114"/>
        <v xml:space="preserve">N325GC  </v>
      </c>
      <c r="BC479">
        <v>1</v>
      </c>
      <c r="BH479">
        <v>2200</v>
      </c>
      <c r="BI479">
        <v>1</v>
      </c>
      <c r="BJ479">
        <v>1</v>
      </c>
      <c r="BK479">
        <v>0</v>
      </c>
      <c r="BL479">
        <v>0</v>
      </c>
      <c r="BO479">
        <v>0</v>
      </c>
      <c r="BP479">
        <v>0</v>
      </c>
      <c r="BW479" t="str">
        <f>"15:27:52.230"</f>
        <v>15:27:52.230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0</v>
      </c>
      <c r="CP479" t="s">
        <v>119</v>
      </c>
      <c r="CQ479">
        <v>511</v>
      </c>
      <c r="CR479">
        <v>0</v>
      </c>
      <c r="CW479">
        <v>6978239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"01/04/2021 15:27:51.888"</f>
        <v>01/04/2021 15:27:51.888</v>
      </c>
      <c r="C480" t="str">
        <f t="shared" si="113"/>
        <v>FFDDD3C0</v>
      </c>
      <c r="D480" t="s">
        <v>113</v>
      </c>
      <c r="E480">
        <v>5</v>
      </c>
      <c r="H480">
        <v>169</v>
      </c>
      <c r="I480" t="s">
        <v>114</v>
      </c>
      <c r="J480" t="s">
        <v>115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>"15:27:53.000"</f>
        <v>15:27:53.000</v>
      </c>
      <c r="T480" t="str">
        <f>"15:27:53.000"</f>
        <v>15:27:53.000</v>
      </c>
      <c r="U480" t="str">
        <f t="shared" si="112"/>
        <v>A3817C</v>
      </c>
      <c r="V480">
        <v>0</v>
      </c>
      <c r="W480">
        <v>0</v>
      </c>
      <c r="X480">
        <v>1</v>
      </c>
      <c r="Z480">
        <v>1</v>
      </c>
      <c r="AA480">
        <v>8</v>
      </c>
      <c r="AB480">
        <v>3</v>
      </c>
      <c r="AC480">
        <v>0</v>
      </c>
      <c r="AD480">
        <v>9</v>
      </c>
      <c r="AE480">
        <v>0</v>
      </c>
      <c r="AF480">
        <v>3</v>
      </c>
      <c r="AG480">
        <v>2</v>
      </c>
      <c r="AH480">
        <v>0</v>
      </c>
      <c r="AI480" t="s">
        <v>532</v>
      </c>
      <c r="AJ480">
        <v>35.766162999999999</v>
      </c>
      <c r="AK480" t="s">
        <v>533</v>
      </c>
      <c r="AL480">
        <v>-90.779449999999997</v>
      </c>
      <c r="AM480">
        <v>25</v>
      </c>
      <c r="AN480">
        <v>2100</v>
      </c>
      <c r="AO480" t="s">
        <v>118</v>
      </c>
      <c r="AP480">
        <v>-95</v>
      </c>
      <c r="AQ480">
        <v>-59</v>
      </c>
      <c r="AR480">
        <v>192</v>
      </c>
      <c r="AZ480">
        <v>4366</v>
      </c>
      <c r="BA480">
        <v>1</v>
      </c>
      <c r="BB480" t="str">
        <f t="shared" si="114"/>
        <v xml:space="preserve">N325GC  </v>
      </c>
      <c r="BC480">
        <v>1</v>
      </c>
      <c r="BH480">
        <v>2200</v>
      </c>
      <c r="BI480">
        <v>1</v>
      </c>
      <c r="BJ480">
        <v>1</v>
      </c>
      <c r="BK480">
        <v>0</v>
      </c>
      <c r="BL480">
        <v>0</v>
      </c>
      <c r="BO480">
        <v>0</v>
      </c>
      <c r="BP480">
        <v>0</v>
      </c>
      <c r="BW480" t="str">
        <f>"15:27:53.965"</f>
        <v>15:27:53.965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0</v>
      </c>
      <c r="CP480" t="s">
        <v>119</v>
      </c>
      <c r="CQ480">
        <v>511</v>
      </c>
      <c r="CR480">
        <v>0</v>
      </c>
      <c r="CW480">
        <v>6978574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"01/04/2021 15:27:51.888"</f>
        <v>01/04/2021 15:27:51.888</v>
      </c>
      <c r="C481" t="str">
        <f t="shared" si="113"/>
        <v>FFDDD3C0</v>
      </c>
      <c r="D481" t="s">
        <v>178</v>
      </c>
      <c r="E481">
        <v>9</v>
      </c>
      <c r="F481">
        <v>1009</v>
      </c>
      <c r="G481" t="s">
        <v>114</v>
      </c>
      <c r="J481" t="s">
        <v>179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>"15:27:53.000"</f>
        <v>15:27:53.000</v>
      </c>
      <c r="T481" t="str">
        <f>"15:27:53.000"</f>
        <v>15:27:53.000</v>
      </c>
      <c r="U481" t="str">
        <f t="shared" si="112"/>
        <v>A3817C</v>
      </c>
      <c r="V481">
        <v>0</v>
      </c>
      <c r="W481">
        <v>0</v>
      </c>
      <c r="X481">
        <v>1</v>
      </c>
      <c r="Z481">
        <v>1</v>
      </c>
      <c r="AA481">
        <v>8</v>
      </c>
      <c r="AB481">
        <v>3</v>
      </c>
      <c r="AC481">
        <v>0</v>
      </c>
      <c r="AD481">
        <v>9</v>
      </c>
      <c r="AE481">
        <v>0</v>
      </c>
      <c r="AF481">
        <v>3</v>
      </c>
      <c r="AG481">
        <v>2</v>
      </c>
      <c r="AH481">
        <v>0</v>
      </c>
      <c r="AI481" t="s">
        <v>532</v>
      </c>
      <c r="AJ481">
        <v>35.766162999999999</v>
      </c>
      <c r="AK481" t="s">
        <v>533</v>
      </c>
      <c r="AL481">
        <v>-90.779449999999997</v>
      </c>
      <c r="AM481">
        <v>25</v>
      </c>
      <c r="AN481">
        <v>2100</v>
      </c>
      <c r="AO481" t="s">
        <v>118</v>
      </c>
      <c r="AP481">
        <v>-95</v>
      </c>
      <c r="AQ481">
        <v>-59</v>
      </c>
      <c r="AR481">
        <v>192</v>
      </c>
      <c r="AZ481">
        <v>4366</v>
      </c>
      <c r="BA481">
        <v>1</v>
      </c>
      <c r="BB481" t="str">
        <f t="shared" si="114"/>
        <v xml:space="preserve">N325GC  </v>
      </c>
      <c r="BC481">
        <v>1</v>
      </c>
      <c r="BH481">
        <v>2200</v>
      </c>
      <c r="BI481">
        <v>1</v>
      </c>
      <c r="BJ481">
        <v>1</v>
      </c>
      <c r="BK481">
        <v>0</v>
      </c>
      <c r="BL481">
        <v>0</v>
      </c>
      <c r="BO481">
        <v>0</v>
      </c>
      <c r="BP481">
        <v>0</v>
      </c>
      <c r="BW481" t="str">
        <f>"15:27:53.965"</f>
        <v>15:27:53.965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0</v>
      </c>
      <c r="CP481" t="s">
        <v>119</v>
      </c>
      <c r="CQ481">
        <v>511</v>
      </c>
      <c r="CR481">
        <v>0</v>
      </c>
      <c r="CW481">
        <v>6978574</v>
      </c>
      <c r="CY481">
        <v>0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"01/04/2021 15:27:52.443"</f>
        <v>01/04/2021 15:27:52.443</v>
      </c>
      <c r="C482" t="str">
        <f t="shared" si="113"/>
        <v>FFDDD3C0</v>
      </c>
      <c r="D482" t="s">
        <v>113</v>
      </c>
      <c r="E482">
        <v>5</v>
      </c>
      <c r="H482">
        <v>169</v>
      </c>
      <c r="I482" t="s">
        <v>114</v>
      </c>
      <c r="J482" t="s">
        <v>115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>"15:27:54.000"</f>
        <v>15:27:54.000</v>
      </c>
      <c r="T482" t="str">
        <f>"15:27:54.000"</f>
        <v>15:27:54.000</v>
      </c>
      <c r="U482" t="str">
        <f t="shared" si="112"/>
        <v>A3817C</v>
      </c>
      <c r="V482">
        <v>0</v>
      </c>
      <c r="W482">
        <v>0</v>
      </c>
      <c r="X482">
        <v>1</v>
      </c>
      <c r="Z482">
        <v>1</v>
      </c>
      <c r="AA482">
        <v>8</v>
      </c>
      <c r="AB482">
        <v>3</v>
      </c>
      <c r="AC482">
        <v>0</v>
      </c>
      <c r="AD482">
        <v>9</v>
      </c>
      <c r="AE482">
        <v>0</v>
      </c>
      <c r="AF482">
        <v>3</v>
      </c>
      <c r="AG482">
        <v>2</v>
      </c>
      <c r="AH482">
        <v>0</v>
      </c>
      <c r="AI482" t="s">
        <v>534</v>
      </c>
      <c r="AJ482">
        <v>35.765884</v>
      </c>
      <c r="AK482" t="s">
        <v>535</v>
      </c>
      <c r="AL482">
        <v>-90.780007999999995</v>
      </c>
      <c r="AM482">
        <v>25</v>
      </c>
      <c r="AN482">
        <v>2100</v>
      </c>
      <c r="AO482" t="s">
        <v>118</v>
      </c>
      <c r="AP482">
        <v>-96</v>
      </c>
      <c r="AQ482">
        <v>-60</v>
      </c>
      <c r="AR482">
        <v>192</v>
      </c>
      <c r="AZ482">
        <v>4366</v>
      </c>
      <c r="BA482">
        <v>1</v>
      </c>
      <c r="BB482" t="str">
        <f t="shared" si="114"/>
        <v xml:space="preserve">N325GC  </v>
      </c>
      <c r="BC482">
        <v>1</v>
      </c>
      <c r="BH482">
        <v>2200</v>
      </c>
      <c r="BI482">
        <v>1</v>
      </c>
      <c r="BJ482">
        <v>1</v>
      </c>
      <c r="BK482">
        <v>0</v>
      </c>
      <c r="BL482">
        <v>0</v>
      </c>
      <c r="BO482">
        <v>0</v>
      </c>
      <c r="BP482">
        <v>0</v>
      </c>
      <c r="BW482" t="str">
        <f>"15:27:54.523"</f>
        <v>15:27:54.523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0</v>
      </c>
      <c r="CP482" t="s">
        <v>119</v>
      </c>
      <c r="CQ482">
        <v>511</v>
      </c>
      <c r="CR482">
        <v>0</v>
      </c>
      <c r="CW482">
        <v>6978684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"01/04/2021 15:27:52.443"</f>
        <v>01/04/2021 15:27:52.443</v>
      </c>
      <c r="C483" t="str">
        <f t="shared" si="113"/>
        <v>FFDDD3C0</v>
      </c>
      <c r="D483" t="s">
        <v>178</v>
      </c>
      <c r="E483">
        <v>9</v>
      </c>
      <c r="F483">
        <v>1009</v>
      </c>
      <c r="G483" t="s">
        <v>114</v>
      </c>
      <c r="J483" t="s">
        <v>179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>"15:27:54.000"</f>
        <v>15:27:54.000</v>
      </c>
      <c r="T483" t="str">
        <f>"15:27:54.000"</f>
        <v>15:27:54.000</v>
      </c>
      <c r="U483" t="str">
        <f t="shared" si="112"/>
        <v>A3817C</v>
      </c>
      <c r="V483">
        <v>0</v>
      </c>
      <c r="W483">
        <v>0</v>
      </c>
      <c r="X483">
        <v>1</v>
      </c>
      <c r="Z483">
        <v>1</v>
      </c>
      <c r="AA483">
        <v>8</v>
      </c>
      <c r="AB483">
        <v>3</v>
      </c>
      <c r="AC483">
        <v>0</v>
      </c>
      <c r="AD483">
        <v>9</v>
      </c>
      <c r="AE483">
        <v>0</v>
      </c>
      <c r="AF483">
        <v>3</v>
      </c>
      <c r="AG483">
        <v>2</v>
      </c>
      <c r="AH483">
        <v>0</v>
      </c>
      <c r="AI483" t="s">
        <v>534</v>
      </c>
      <c r="AJ483">
        <v>35.765884</v>
      </c>
      <c r="AK483" t="s">
        <v>535</v>
      </c>
      <c r="AL483">
        <v>-90.780007999999995</v>
      </c>
      <c r="AM483">
        <v>25</v>
      </c>
      <c r="AN483">
        <v>2100</v>
      </c>
      <c r="AO483" t="s">
        <v>118</v>
      </c>
      <c r="AP483">
        <v>-96</v>
      </c>
      <c r="AQ483">
        <v>-60</v>
      </c>
      <c r="AR483">
        <v>192</v>
      </c>
      <c r="AZ483">
        <v>4366</v>
      </c>
      <c r="BA483">
        <v>1</v>
      </c>
      <c r="BB483" t="str">
        <f t="shared" si="114"/>
        <v xml:space="preserve">N325GC  </v>
      </c>
      <c r="BC483">
        <v>1</v>
      </c>
      <c r="BH483">
        <v>2200</v>
      </c>
      <c r="BI483">
        <v>1</v>
      </c>
      <c r="BJ483">
        <v>1</v>
      </c>
      <c r="BK483">
        <v>0</v>
      </c>
      <c r="BL483">
        <v>0</v>
      </c>
      <c r="BO483">
        <v>0</v>
      </c>
      <c r="BP483">
        <v>0</v>
      </c>
      <c r="BW483" t="str">
        <f>"15:27:54.523"</f>
        <v>15:27:54.523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0</v>
      </c>
      <c r="CP483" t="s">
        <v>119</v>
      </c>
      <c r="CQ483">
        <v>511</v>
      </c>
      <c r="CR483">
        <v>0</v>
      </c>
      <c r="CW483">
        <v>6978684</v>
      </c>
      <c r="CY483">
        <v>0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"01/04/2021 15:27:53.554"</f>
        <v>01/04/2021 15:27:53.554</v>
      </c>
      <c r="C484" t="str">
        <f t="shared" si="113"/>
        <v>FFDDD3C0</v>
      </c>
      <c r="D484" t="s">
        <v>113</v>
      </c>
      <c r="E484">
        <v>5</v>
      </c>
      <c r="H484">
        <v>169</v>
      </c>
      <c r="I484" t="s">
        <v>114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>"15:27:55.000"</f>
        <v>15:27:55.000</v>
      </c>
      <c r="T484" t="str">
        <f>"15:27:55.000"</f>
        <v>15:27:55.000</v>
      </c>
      <c r="U484" t="str">
        <f t="shared" si="112"/>
        <v>A3817C</v>
      </c>
      <c r="V484">
        <v>0</v>
      </c>
      <c r="W484">
        <v>0</v>
      </c>
      <c r="X484">
        <v>1</v>
      </c>
      <c r="Z484">
        <v>1</v>
      </c>
      <c r="AA484">
        <v>8</v>
      </c>
      <c r="AB484">
        <v>3</v>
      </c>
      <c r="AC484">
        <v>0</v>
      </c>
      <c r="AD484">
        <v>9</v>
      </c>
      <c r="AE484">
        <v>0</v>
      </c>
      <c r="AF484">
        <v>3</v>
      </c>
      <c r="AG484">
        <v>2</v>
      </c>
      <c r="AH484">
        <v>0</v>
      </c>
      <c r="AI484" t="s">
        <v>536</v>
      </c>
      <c r="AJ484">
        <v>35.765625999999997</v>
      </c>
      <c r="AK484" t="s">
        <v>537</v>
      </c>
      <c r="AL484">
        <v>-90.780544000000006</v>
      </c>
      <c r="AM484">
        <v>25</v>
      </c>
      <c r="AN484">
        <v>2100</v>
      </c>
      <c r="AO484" t="s">
        <v>118</v>
      </c>
      <c r="AP484">
        <v>-95</v>
      </c>
      <c r="AQ484">
        <v>-60</v>
      </c>
      <c r="AR484">
        <v>64</v>
      </c>
      <c r="AZ484">
        <v>4366</v>
      </c>
      <c r="BA484">
        <v>1</v>
      </c>
      <c r="BB484" t="str">
        <f t="shared" si="114"/>
        <v xml:space="preserve">N325GC  </v>
      </c>
      <c r="BC484">
        <v>1</v>
      </c>
      <c r="BH484">
        <v>2200</v>
      </c>
      <c r="BI484">
        <v>1</v>
      </c>
      <c r="BJ484">
        <v>1</v>
      </c>
      <c r="BK484">
        <v>0</v>
      </c>
      <c r="BL484">
        <v>0</v>
      </c>
      <c r="BO484">
        <v>0</v>
      </c>
      <c r="BP484">
        <v>0</v>
      </c>
      <c r="BW484" t="str">
        <f>"15:27:55.645"</f>
        <v>15:27:55.645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0</v>
      </c>
      <c r="CP484" t="s">
        <v>119</v>
      </c>
      <c r="CQ484">
        <v>511</v>
      </c>
      <c r="CR484">
        <v>0</v>
      </c>
      <c r="CW484">
        <v>6978884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"01/04/2021 15:27:53.554"</f>
        <v>01/04/2021 15:27:53.554</v>
      </c>
      <c r="C485" t="str">
        <f t="shared" si="113"/>
        <v>FFDDD3C0</v>
      </c>
      <c r="D485" t="s">
        <v>178</v>
      </c>
      <c r="E485">
        <v>9</v>
      </c>
      <c r="F485">
        <v>1009</v>
      </c>
      <c r="G485" t="s">
        <v>114</v>
      </c>
      <c r="J485" t="s">
        <v>179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>"15:27:55.000"</f>
        <v>15:27:55.000</v>
      </c>
      <c r="T485" t="str">
        <f>"15:27:55.000"</f>
        <v>15:27:55.000</v>
      </c>
      <c r="U485" t="str">
        <f t="shared" si="112"/>
        <v>A3817C</v>
      </c>
      <c r="V485">
        <v>0</v>
      </c>
      <c r="W485">
        <v>0</v>
      </c>
      <c r="X485">
        <v>1</v>
      </c>
      <c r="Z485">
        <v>1</v>
      </c>
      <c r="AA485">
        <v>8</v>
      </c>
      <c r="AB485">
        <v>3</v>
      </c>
      <c r="AC485">
        <v>0</v>
      </c>
      <c r="AD485">
        <v>9</v>
      </c>
      <c r="AE485">
        <v>0</v>
      </c>
      <c r="AF485">
        <v>3</v>
      </c>
      <c r="AG485">
        <v>2</v>
      </c>
      <c r="AH485">
        <v>0</v>
      </c>
      <c r="AI485" t="s">
        <v>536</v>
      </c>
      <c r="AJ485">
        <v>35.765625999999997</v>
      </c>
      <c r="AK485" t="s">
        <v>537</v>
      </c>
      <c r="AL485">
        <v>-90.780544000000006</v>
      </c>
      <c r="AM485">
        <v>25</v>
      </c>
      <c r="AN485">
        <v>2100</v>
      </c>
      <c r="AO485" t="s">
        <v>118</v>
      </c>
      <c r="AP485">
        <v>-95</v>
      </c>
      <c r="AQ485">
        <v>-60</v>
      </c>
      <c r="AR485">
        <v>64</v>
      </c>
      <c r="AZ485">
        <v>4366</v>
      </c>
      <c r="BA485">
        <v>1</v>
      </c>
      <c r="BB485" t="str">
        <f t="shared" si="114"/>
        <v xml:space="preserve">N325GC  </v>
      </c>
      <c r="BC485">
        <v>1</v>
      </c>
      <c r="BH485">
        <v>2200</v>
      </c>
      <c r="BI485">
        <v>1</v>
      </c>
      <c r="BJ485">
        <v>1</v>
      </c>
      <c r="BK485">
        <v>0</v>
      </c>
      <c r="BL485">
        <v>0</v>
      </c>
      <c r="BO485">
        <v>0</v>
      </c>
      <c r="BP485">
        <v>0</v>
      </c>
      <c r="BW485" t="str">
        <f>"15:27:55.645"</f>
        <v>15:27:55.645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0</v>
      </c>
      <c r="CP485" t="s">
        <v>119</v>
      </c>
      <c r="CQ485">
        <v>511</v>
      </c>
      <c r="CR485">
        <v>0</v>
      </c>
      <c r="CW485">
        <v>6978884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"01/04/2021 15:27:54.717"</f>
        <v>01/04/2021 15:27:54.717</v>
      </c>
      <c r="C486" t="str">
        <f t="shared" si="113"/>
        <v>FFDDD3C0</v>
      </c>
      <c r="D486" t="s">
        <v>113</v>
      </c>
      <c r="E486">
        <v>5</v>
      </c>
      <c r="H486">
        <v>169</v>
      </c>
      <c r="I486" t="s">
        <v>114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>"15:27:56.000"</f>
        <v>15:27:56.000</v>
      </c>
      <c r="T486" t="str">
        <f>"15:27:56.000"</f>
        <v>15:27:56.000</v>
      </c>
      <c r="U486" t="str">
        <f t="shared" si="112"/>
        <v>A3817C</v>
      </c>
      <c r="V486">
        <v>0</v>
      </c>
      <c r="W486">
        <v>0</v>
      </c>
      <c r="X486">
        <v>1</v>
      </c>
      <c r="Z486">
        <v>1</v>
      </c>
      <c r="AA486">
        <v>8</v>
      </c>
      <c r="AB486">
        <v>3</v>
      </c>
      <c r="AC486">
        <v>0</v>
      </c>
      <c r="AD486">
        <v>9</v>
      </c>
      <c r="AE486">
        <v>0</v>
      </c>
      <c r="AF486">
        <v>3</v>
      </c>
      <c r="AG486">
        <v>2</v>
      </c>
      <c r="AH486">
        <v>0</v>
      </c>
      <c r="AI486" t="s">
        <v>538</v>
      </c>
      <c r="AJ486">
        <v>35.765346999999998</v>
      </c>
      <c r="AK486" t="s">
        <v>539</v>
      </c>
      <c r="AL486">
        <v>-90.781102000000004</v>
      </c>
      <c r="AM486">
        <v>25</v>
      </c>
      <c r="AN486">
        <v>2100</v>
      </c>
      <c r="AO486" t="s">
        <v>118</v>
      </c>
      <c r="AP486">
        <v>-94</v>
      </c>
      <c r="AQ486">
        <v>-60</v>
      </c>
      <c r="AR486">
        <v>0</v>
      </c>
      <c r="AZ486">
        <v>4366</v>
      </c>
      <c r="BA486">
        <v>1</v>
      </c>
      <c r="BB486" t="str">
        <f t="shared" si="114"/>
        <v xml:space="preserve">N325GC  </v>
      </c>
      <c r="BC486">
        <v>1</v>
      </c>
      <c r="BH486">
        <v>2200</v>
      </c>
      <c r="BI486">
        <v>1</v>
      </c>
      <c r="BJ486">
        <v>1</v>
      </c>
      <c r="BK486">
        <v>0</v>
      </c>
      <c r="BL486">
        <v>0</v>
      </c>
      <c r="BO486">
        <v>0</v>
      </c>
      <c r="BP486">
        <v>0</v>
      </c>
      <c r="BW486" t="str">
        <f>"15:27:56.798"</f>
        <v>15:27:56.798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0</v>
      </c>
      <c r="CP486" t="s">
        <v>119</v>
      </c>
      <c r="CQ486">
        <v>511</v>
      </c>
      <c r="CR486">
        <v>0</v>
      </c>
      <c r="CW486">
        <v>6979107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"01/04/2021 15:27:54.717"</f>
        <v>01/04/2021 15:27:54.717</v>
      </c>
      <c r="C487" t="str">
        <f t="shared" si="113"/>
        <v>FFDDD3C0</v>
      </c>
      <c r="D487" t="s">
        <v>178</v>
      </c>
      <c r="E487">
        <v>9</v>
      </c>
      <c r="F487">
        <v>1009</v>
      </c>
      <c r="G487" t="s">
        <v>114</v>
      </c>
      <c r="J487" t="s">
        <v>179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>"15:27:56.000"</f>
        <v>15:27:56.000</v>
      </c>
      <c r="T487" t="str">
        <f>"15:27:56.000"</f>
        <v>15:27:56.000</v>
      </c>
      <c r="U487" t="str">
        <f t="shared" si="112"/>
        <v>A3817C</v>
      </c>
      <c r="V487">
        <v>0</v>
      </c>
      <c r="W487">
        <v>0</v>
      </c>
      <c r="X487">
        <v>1</v>
      </c>
      <c r="Z487">
        <v>1</v>
      </c>
      <c r="AA487">
        <v>8</v>
      </c>
      <c r="AB487">
        <v>3</v>
      </c>
      <c r="AC487">
        <v>0</v>
      </c>
      <c r="AD487">
        <v>9</v>
      </c>
      <c r="AE487">
        <v>0</v>
      </c>
      <c r="AF487">
        <v>3</v>
      </c>
      <c r="AG487">
        <v>2</v>
      </c>
      <c r="AH487">
        <v>0</v>
      </c>
      <c r="AI487" t="s">
        <v>538</v>
      </c>
      <c r="AJ487">
        <v>35.765346999999998</v>
      </c>
      <c r="AK487" t="s">
        <v>539</v>
      </c>
      <c r="AL487">
        <v>-90.781102000000004</v>
      </c>
      <c r="AM487">
        <v>25</v>
      </c>
      <c r="AN487">
        <v>2100</v>
      </c>
      <c r="AO487" t="s">
        <v>118</v>
      </c>
      <c r="AP487">
        <v>-94</v>
      </c>
      <c r="AQ487">
        <v>-60</v>
      </c>
      <c r="AR487">
        <v>0</v>
      </c>
      <c r="AZ487">
        <v>4366</v>
      </c>
      <c r="BA487">
        <v>1</v>
      </c>
      <c r="BB487" t="str">
        <f t="shared" si="114"/>
        <v xml:space="preserve">N325GC  </v>
      </c>
      <c r="BC487">
        <v>1</v>
      </c>
      <c r="BH487">
        <v>2200</v>
      </c>
      <c r="BI487">
        <v>1</v>
      </c>
      <c r="BJ487">
        <v>1</v>
      </c>
      <c r="BK487">
        <v>0</v>
      </c>
      <c r="BL487">
        <v>0</v>
      </c>
      <c r="BO487">
        <v>0</v>
      </c>
      <c r="BP487">
        <v>0</v>
      </c>
      <c r="BW487" t="str">
        <f>"15:27:56.798"</f>
        <v>15:27:56.798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0</v>
      </c>
      <c r="CP487" t="s">
        <v>119</v>
      </c>
      <c r="CQ487">
        <v>511</v>
      </c>
      <c r="CR487">
        <v>0</v>
      </c>
      <c r="CW487">
        <v>6979107</v>
      </c>
      <c r="CY487">
        <v>0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"01/04/2021 15:27:55.431"</f>
        <v>01/04/2021 15:27:55.431</v>
      </c>
      <c r="C488" t="str">
        <f t="shared" si="113"/>
        <v>FFDDD3C0</v>
      </c>
      <c r="D488" t="s">
        <v>178</v>
      </c>
      <c r="E488">
        <v>9</v>
      </c>
      <c r="F488">
        <v>1009</v>
      </c>
      <c r="G488" t="s">
        <v>114</v>
      </c>
      <c r="J488" t="s">
        <v>179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>"15:27:57.000"</f>
        <v>15:27:57.000</v>
      </c>
      <c r="T488" t="str">
        <f>"15:27:57.000"</f>
        <v>15:27:57.000</v>
      </c>
      <c r="U488" t="str">
        <f t="shared" si="112"/>
        <v>A3817C</v>
      </c>
      <c r="V488">
        <v>0</v>
      </c>
      <c r="W488">
        <v>0</v>
      </c>
      <c r="X488">
        <v>1</v>
      </c>
      <c r="Z488">
        <v>1</v>
      </c>
      <c r="AA488">
        <v>8</v>
      </c>
      <c r="AB488">
        <v>3</v>
      </c>
      <c r="AC488">
        <v>0</v>
      </c>
      <c r="AD488">
        <v>9</v>
      </c>
      <c r="AE488">
        <v>0</v>
      </c>
      <c r="AF488">
        <v>3</v>
      </c>
      <c r="AG488">
        <v>2</v>
      </c>
      <c r="AH488">
        <v>0</v>
      </c>
      <c r="AI488" t="s">
        <v>540</v>
      </c>
      <c r="AJ488">
        <v>35.765068999999997</v>
      </c>
      <c r="AK488" t="s">
        <v>541</v>
      </c>
      <c r="AL488">
        <v>-90.781616999999997</v>
      </c>
      <c r="AM488">
        <v>25</v>
      </c>
      <c r="AN488">
        <v>2100</v>
      </c>
      <c r="AO488" t="s">
        <v>118</v>
      </c>
      <c r="AP488">
        <v>-93</v>
      </c>
      <c r="AQ488">
        <v>-60</v>
      </c>
      <c r="AR488">
        <v>128</v>
      </c>
      <c r="AZ488">
        <v>4366</v>
      </c>
      <c r="BA488">
        <v>1</v>
      </c>
      <c r="BB488" t="str">
        <f t="shared" si="114"/>
        <v xml:space="preserve">N325GC  </v>
      </c>
      <c r="BC488">
        <v>1</v>
      </c>
      <c r="BH488">
        <v>2200</v>
      </c>
      <c r="BI488">
        <v>1</v>
      </c>
      <c r="BJ488">
        <v>1</v>
      </c>
      <c r="BK488">
        <v>0</v>
      </c>
      <c r="BL488">
        <v>0</v>
      </c>
      <c r="BO488">
        <v>0</v>
      </c>
      <c r="BP488">
        <v>0</v>
      </c>
      <c r="BW488" t="str">
        <f>"15:27:57.507"</f>
        <v>15:27:57.507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0</v>
      </c>
      <c r="CP488" t="s">
        <v>119</v>
      </c>
      <c r="CQ488">
        <v>511</v>
      </c>
      <c r="CR488">
        <v>0</v>
      </c>
      <c r="CW488">
        <v>6979242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"01/04/2021 15:27:55.431"</f>
        <v>01/04/2021 15:27:55.431</v>
      </c>
      <c r="C489" t="str">
        <f t="shared" si="113"/>
        <v>FFDDD3C0</v>
      </c>
      <c r="D489" t="s">
        <v>113</v>
      </c>
      <c r="E489">
        <v>5</v>
      </c>
      <c r="H489">
        <v>169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>"15:27:57.000"</f>
        <v>15:27:57.000</v>
      </c>
      <c r="T489" t="str">
        <f>"15:27:57.000"</f>
        <v>15:27:57.000</v>
      </c>
      <c r="U489" t="str">
        <f t="shared" si="112"/>
        <v>A3817C</v>
      </c>
      <c r="V489">
        <v>0</v>
      </c>
      <c r="W489">
        <v>0</v>
      </c>
      <c r="X489">
        <v>1</v>
      </c>
      <c r="Z489">
        <v>1</v>
      </c>
      <c r="AA489">
        <v>8</v>
      </c>
      <c r="AB489">
        <v>3</v>
      </c>
      <c r="AC489">
        <v>0</v>
      </c>
      <c r="AD489">
        <v>9</v>
      </c>
      <c r="AE489">
        <v>0</v>
      </c>
      <c r="AF489">
        <v>3</v>
      </c>
      <c r="AG489">
        <v>2</v>
      </c>
      <c r="AH489">
        <v>0</v>
      </c>
      <c r="AI489" t="s">
        <v>540</v>
      </c>
      <c r="AJ489">
        <v>35.765068999999997</v>
      </c>
      <c r="AK489" t="s">
        <v>541</v>
      </c>
      <c r="AL489">
        <v>-90.781616999999997</v>
      </c>
      <c r="AM489">
        <v>25</v>
      </c>
      <c r="AN489">
        <v>2100</v>
      </c>
      <c r="AO489" t="s">
        <v>118</v>
      </c>
      <c r="AP489">
        <v>-93</v>
      </c>
      <c r="AQ489">
        <v>-60</v>
      </c>
      <c r="AR489">
        <v>128</v>
      </c>
      <c r="AZ489">
        <v>4366</v>
      </c>
      <c r="BA489">
        <v>1</v>
      </c>
      <c r="BB489" t="str">
        <f t="shared" si="114"/>
        <v xml:space="preserve">N325GC  </v>
      </c>
      <c r="BC489">
        <v>1</v>
      </c>
      <c r="BH489">
        <v>2200</v>
      </c>
      <c r="BI489">
        <v>1</v>
      </c>
      <c r="BJ489">
        <v>1</v>
      </c>
      <c r="BK489">
        <v>0</v>
      </c>
      <c r="BL489">
        <v>0</v>
      </c>
      <c r="BO489">
        <v>0</v>
      </c>
      <c r="BP489">
        <v>0</v>
      </c>
      <c r="BW489" t="str">
        <f>"15:27:57.507"</f>
        <v>15:27:57.507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0</v>
      </c>
      <c r="CP489" t="s">
        <v>119</v>
      </c>
      <c r="CQ489">
        <v>511</v>
      </c>
      <c r="CR489">
        <v>0</v>
      </c>
      <c r="CW489">
        <v>6979242</v>
      </c>
      <c r="CY489">
        <v>0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"01/04/2021 15:27:56.585"</f>
        <v>01/04/2021 15:27:56.585</v>
      </c>
      <c r="C490" t="str">
        <f t="shared" si="113"/>
        <v>FFDDD3C0</v>
      </c>
      <c r="D490" t="s">
        <v>113</v>
      </c>
      <c r="E490">
        <v>5</v>
      </c>
      <c r="H490">
        <v>169</v>
      </c>
      <c r="I490" t="s">
        <v>114</v>
      </c>
      <c r="J490" t="s">
        <v>115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>"15:27:58.000"</f>
        <v>15:27:58.000</v>
      </c>
      <c r="T490" t="str">
        <f>"15:27:58.000"</f>
        <v>15:27:58.000</v>
      </c>
      <c r="U490" t="str">
        <f t="shared" si="112"/>
        <v>A3817C</v>
      </c>
      <c r="V490">
        <v>0</v>
      </c>
      <c r="W490">
        <v>0</v>
      </c>
      <c r="X490">
        <v>1</v>
      </c>
      <c r="Z490">
        <v>1</v>
      </c>
      <c r="AA490">
        <v>8</v>
      </c>
      <c r="AB490">
        <v>3</v>
      </c>
      <c r="AC490">
        <v>0</v>
      </c>
      <c r="AD490">
        <v>9</v>
      </c>
      <c r="AE490">
        <v>0</v>
      </c>
      <c r="AF490">
        <v>3</v>
      </c>
      <c r="AG490">
        <v>2</v>
      </c>
      <c r="AH490">
        <v>0</v>
      </c>
      <c r="AI490" t="s">
        <v>542</v>
      </c>
      <c r="AJ490">
        <v>35.764789999999998</v>
      </c>
      <c r="AK490" t="s">
        <v>543</v>
      </c>
      <c r="AL490">
        <v>-90.782174999999995</v>
      </c>
      <c r="AM490">
        <v>25</v>
      </c>
      <c r="AN490">
        <v>2100</v>
      </c>
      <c r="AO490" t="s">
        <v>118</v>
      </c>
      <c r="AP490">
        <v>-93</v>
      </c>
      <c r="AQ490">
        <v>-60</v>
      </c>
      <c r="AR490">
        <v>128</v>
      </c>
      <c r="AZ490">
        <v>4366</v>
      </c>
      <c r="BA490">
        <v>1</v>
      </c>
      <c r="BB490" t="str">
        <f t="shared" si="114"/>
        <v xml:space="preserve">N325GC  </v>
      </c>
      <c r="BC490">
        <v>1</v>
      </c>
      <c r="BH490">
        <v>2200</v>
      </c>
      <c r="BI490">
        <v>1</v>
      </c>
      <c r="BJ490">
        <v>1</v>
      </c>
      <c r="BK490">
        <v>0</v>
      </c>
      <c r="BL490">
        <v>0</v>
      </c>
      <c r="BO490">
        <v>0</v>
      </c>
      <c r="BP490">
        <v>0</v>
      </c>
      <c r="BW490" t="str">
        <f>"15:27:58.653"</f>
        <v>15:27:58.653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0</v>
      </c>
      <c r="CP490" t="s">
        <v>119</v>
      </c>
      <c r="CQ490">
        <v>511</v>
      </c>
      <c r="CR490">
        <v>0</v>
      </c>
      <c r="CW490">
        <v>6979448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"01/04/2021 15:27:56.585"</f>
        <v>01/04/2021 15:27:56.585</v>
      </c>
      <c r="C491" t="str">
        <f t="shared" si="113"/>
        <v>FFDDD3C0</v>
      </c>
      <c r="D491" t="s">
        <v>178</v>
      </c>
      <c r="E491">
        <v>9</v>
      </c>
      <c r="F491">
        <v>1009</v>
      </c>
      <c r="G491" t="s">
        <v>114</v>
      </c>
      <c r="J491" t="s">
        <v>179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>"15:27:58.000"</f>
        <v>15:27:58.000</v>
      </c>
      <c r="T491" t="str">
        <f>"15:27:58.000"</f>
        <v>15:27:58.000</v>
      </c>
      <c r="U491" t="str">
        <f t="shared" si="112"/>
        <v>A3817C</v>
      </c>
      <c r="V491">
        <v>0</v>
      </c>
      <c r="W491">
        <v>0</v>
      </c>
      <c r="X491">
        <v>1</v>
      </c>
      <c r="Z491">
        <v>1</v>
      </c>
      <c r="AA491">
        <v>8</v>
      </c>
      <c r="AB491">
        <v>3</v>
      </c>
      <c r="AC491">
        <v>0</v>
      </c>
      <c r="AD491">
        <v>9</v>
      </c>
      <c r="AE491">
        <v>0</v>
      </c>
      <c r="AF491">
        <v>3</v>
      </c>
      <c r="AG491">
        <v>2</v>
      </c>
      <c r="AH491">
        <v>0</v>
      </c>
      <c r="AI491" t="s">
        <v>542</v>
      </c>
      <c r="AJ491">
        <v>35.764789999999998</v>
      </c>
      <c r="AK491" t="s">
        <v>543</v>
      </c>
      <c r="AL491">
        <v>-90.782174999999995</v>
      </c>
      <c r="AM491">
        <v>25</v>
      </c>
      <c r="AN491">
        <v>2100</v>
      </c>
      <c r="AO491" t="s">
        <v>118</v>
      </c>
      <c r="AP491">
        <v>-93</v>
      </c>
      <c r="AQ491">
        <v>-60</v>
      </c>
      <c r="AR491">
        <v>128</v>
      </c>
      <c r="AZ491">
        <v>4366</v>
      </c>
      <c r="BA491">
        <v>1</v>
      </c>
      <c r="BB491" t="str">
        <f t="shared" si="114"/>
        <v xml:space="preserve">N325GC  </v>
      </c>
      <c r="BC491">
        <v>1</v>
      </c>
      <c r="BH491">
        <v>2200</v>
      </c>
      <c r="BI491">
        <v>1</v>
      </c>
      <c r="BJ491">
        <v>1</v>
      </c>
      <c r="BK491">
        <v>0</v>
      </c>
      <c r="BL491">
        <v>0</v>
      </c>
      <c r="BO491">
        <v>0</v>
      </c>
      <c r="BP491">
        <v>0</v>
      </c>
      <c r="BW491" t="str">
        <f>"15:27:58.653"</f>
        <v>15:27:58.653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0</v>
      </c>
      <c r="CP491" t="s">
        <v>119</v>
      </c>
      <c r="CQ491">
        <v>511</v>
      </c>
      <c r="CR491">
        <v>0</v>
      </c>
      <c r="CW491">
        <v>6979448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"01/04/2021 15:27:57.648"</f>
        <v>01/04/2021 15:27:57.648</v>
      </c>
      <c r="C492" t="str">
        <f t="shared" si="113"/>
        <v>FFDDD3C0</v>
      </c>
      <c r="D492" t="s">
        <v>178</v>
      </c>
      <c r="E492">
        <v>9</v>
      </c>
      <c r="F492">
        <v>1009</v>
      </c>
      <c r="G492" t="s">
        <v>114</v>
      </c>
      <c r="J492" t="s">
        <v>179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>"15:27:59.000"</f>
        <v>15:27:59.000</v>
      </c>
      <c r="T492" t="str">
        <f>"15:27:59.000"</f>
        <v>15:27:59.000</v>
      </c>
      <c r="U492" t="str">
        <f t="shared" si="112"/>
        <v>A3817C</v>
      </c>
      <c r="V492">
        <v>0</v>
      </c>
      <c r="W492">
        <v>0</v>
      </c>
      <c r="X492">
        <v>1</v>
      </c>
      <c r="Z492">
        <v>1</v>
      </c>
      <c r="AA492">
        <v>8</v>
      </c>
      <c r="AB492">
        <v>3</v>
      </c>
      <c r="AC492">
        <v>0</v>
      </c>
      <c r="AD492">
        <v>9</v>
      </c>
      <c r="AE492">
        <v>0</v>
      </c>
      <c r="AF492">
        <v>3</v>
      </c>
      <c r="AG492">
        <v>2</v>
      </c>
      <c r="AH492">
        <v>0</v>
      </c>
      <c r="AI492" t="s">
        <v>544</v>
      </c>
      <c r="AJ492">
        <v>35.764510999999999</v>
      </c>
      <c r="AK492" t="s">
        <v>545</v>
      </c>
      <c r="AL492">
        <v>-90.782690000000002</v>
      </c>
      <c r="AM492">
        <v>25</v>
      </c>
      <c r="AN492">
        <v>2100</v>
      </c>
      <c r="AO492" t="s">
        <v>118</v>
      </c>
      <c r="AP492">
        <v>-93</v>
      </c>
      <c r="AQ492">
        <v>-60</v>
      </c>
      <c r="AR492">
        <v>64</v>
      </c>
      <c r="AZ492">
        <v>4366</v>
      </c>
      <c r="BA492">
        <v>1</v>
      </c>
      <c r="BB492" t="str">
        <f t="shared" si="114"/>
        <v xml:space="preserve">N325GC  </v>
      </c>
      <c r="BC492">
        <v>1</v>
      </c>
      <c r="BH492">
        <v>2200</v>
      </c>
      <c r="BI492">
        <v>1</v>
      </c>
      <c r="BJ492">
        <v>1</v>
      </c>
      <c r="BK492">
        <v>0</v>
      </c>
      <c r="BL492">
        <v>0</v>
      </c>
      <c r="BO492">
        <v>0</v>
      </c>
      <c r="BP492">
        <v>0</v>
      </c>
      <c r="BW492" t="str">
        <f>"15:27:59.750"</f>
        <v>15:27:59.750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0</v>
      </c>
      <c r="CP492" t="s">
        <v>119</v>
      </c>
      <c r="CQ492">
        <v>511</v>
      </c>
      <c r="CR492">
        <v>0</v>
      </c>
      <c r="CW492">
        <v>6979655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"01/04/2021 15:27:57.648"</f>
        <v>01/04/2021 15:27:57.648</v>
      </c>
      <c r="C493" t="str">
        <f t="shared" si="113"/>
        <v>FFDDD3C0</v>
      </c>
      <c r="D493" t="s">
        <v>113</v>
      </c>
      <c r="E493">
        <v>5</v>
      </c>
      <c r="H493">
        <v>169</v>
      </c>
      <c r="I493" t="s">
        <v>114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>"15:27:59.000"</f>
        <v>15:27:59.000</v>
      </c>
      <c r="T493" t="str">
        <f>"15:27:59.000"</f>
        <v>15:27:59.000</v>
      </c>
      <c r="U493" t="str">
        <f t="shared" si="112"/>
        <v>A3817C</v>
      </c>
      <c r="V493">
        <v>0</v>
      </c>
      <c r="W493">
        <v>0</v>
      </c>
      <c r="X493">
        <v>1</v>
      </c>
      <c r="Z493">
        <v>1</v>
      </c>
      <c r="AA493">
        <v>8</v>
      </c>
      <c r="AB493">
        <v>3</v>
      </c>
      <c r="AC493">
        <v>0</v>
      </c>
      <c r="AD493">
        <v>9</v>
      </c>
      <c r="AE493">
        <v>0</v>
      </c>
      <c r="AF493">
        <v>3</v>
      </c>
      <c r="AG493">
        <v>2</v>
      </c>
      <c r="AH493">
        <v>0</v>
      </c>
      <c r="AI493" t="s">
        <v>544</v>
      </c>
      <c r="AJ493">
        <v>35.764510999999999</v>
      </c>
      <c r="AK493" t="s">
        <v>545</v>
      </c>
      <c r="AL493">
        <v>-90.782690000000002</v>
      </c>
      <c r="AM493">
        <v>25</v>
      </c>
      <c r="AN493">
        <v>2100</v>
      </c>
      <c r="AO493" t="s">
        <v>118</v>
      </c>
      <c r="AP493">
        <v>-93</v>
      </c>
      <c r="AQ493">
        <v>-60</v>
      </c>
      <c r="AR493">
        <v>64</v>
      </c>
      <c r="AZ493">
        <v>4366</v>
      </c>
      <c r="BA493">
        <v>1</v>
      </c>
      <c r="BB493" t="str">
        <f t="shared" si="114"/>
        <v xml:space="preserve">N325GC  </v>
      </c>
      <c r="BC493">
        <v>1</v>
      </c>
      <c r="BH493">
        <v>2200</v>
      </c>
      <c r="BI493">
        <v>1</v>
      </c>
      <c r="BJ493">
        <v>1</v>
      </c>
      <c r="BK493">
        <v>0</v>
      </c>
      <c r="BL493">
        <v>0</v>
      </c>
      <c r="BO493">
        <v>0</v>
      </c>
      <c r="BP493">
        <v>0</v>
      </c>
      <c r="BW493" t="str">
        <f>"15:27:59.750"</f>
        <v>15:27:59.750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0</v>
      </c>
      <c r="CP493" t="s">
        <v>119</v>
      </c>
      <c r="CQ493">
        <v>511</v>
      </c>
      <c r="CR493">
        <v>0</v>
      </c>
      <c r="CW493">
        <v>6979655</v>
      </c>
      <c r="CY493">
        <v>0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"01/04/2021 15:27:58.853"</f>
        <v>01/04/2021 15:27:58.853</v>
      </c>
      <c r="C494" t="str">
        <f t="shared" si="113"/>
        <v>FFDDD3C0</v>
      </c>
      <c r="D494" t="s">
        <v>113</v>
      </c>
      <c r="E494">
        <v>5</v>
      </c>
      <c r="H494">
        <v>169</v>
      </c>
      <c r="I494" t="s">
        <v>114</v>
      </c>
      <c r="J494" t="s">
        <v>115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>"15:28:00.000"</f>
        <v>15:28:00.000</v>
      </c>
      <c r="T494" t="str">
        <f>"15:28:00.000"</f>
        <v>15:28:00.000</v>
      </c>
      <c r="U494" t="str">
        <f t="shared" si="112"/>
        <v>A3817C</v>
      </c>
      <c r="V494">
        <v>0</v>
      </c>
      <c r="W494">
        <v>0</v>
      </c>
      <c r="X494">
        <v>1</v>
      </c>
      <c r="Z494">
        <v>1</v>
      </c>
      <c r="AA494">
        <v>8</v>
      </c>
      <c r="AB494">
        <v>3</v>
      </c>
      <c r="AC494">
        <v>0</v>
      </c>
      <c r="AD494">
        <v>9</v>
      </c>
      <c r="AE494">
        <v>0</v>
      </c>
      <c r="AF494">
        <v>3</v>
      </c>
      <c r="AG494">
        <v>2</v>
      </c>
      <c r="AH494">
        <v>0</v>
      </c>
      <c r="AI494" t="s">
        <v>546</v>
      </c>
      <c r="AJ494">
        <v>35.764232</v>
      </c>
      <c r="AK494" t="s">
        <v>547</v>
      </c>
      <c r="AL494">
        <v>-90.783225999999999</v>
      </c>
      <c r="AM494">
        <v>25</v>
      </c>
      <c r="AN494">
        <v>2100</v>
      </c>
      <c r="AO494" t="s">
        <v>118</v>
      </c>
      <c r="AP494">
        <v>-94</v>
      </c>
      <c r="AQ494">
        <v>-60</v>
      </c>
      <c r="AR494">
        <v>64</v>
      </c>
      <c r="AZ494">
        <v>4366</v>
      </c>
      <c r="BA494">
        <v>1</v>
      </c>
      <c r="BB494" t="str">
        <f t="shared" si="114"/>
        <v xml:space="preserve">N325GC  </v>
      </c>
      <c r="BC494">
        <v>1</v>
      </c>
      <c r="BH494">
        <v>2200</v>
      </c>
      <c r="BI494">
        <v>1</v>
      </c>
      <c r="BJ494">
        <v>1</v>
      </c>
      <c r="BK494">
        <v>0</v>
      </c>
      <c r="BL494">
        <v>0</v>
      </c>
      <c r="BO494">
        <v>0</v>
      </c>
      <c r="BP494">
        <v>0</v>
      </c>
      <c r="BW494" t="str">
        <f>"15:28:00.890"</f>
        <v>15:28:00.890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0</v>
      </c>
      <c r="CP494" t="s">
        <v>119</v>
      </c>
      <c r="CQ494">
        <v>511</v>
      </c>
      <c r="CR494">
        <v>0</v>
      </c>
      <c r="CW494">
        <v>6979874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"01/04/2021 15:27:58.853"</f>
        <v>01/04/2021 15:27:58.853</v>
      </c>
      <c r="C495" t="str">
        <f t="shared" si="113"/>
        <v>FFDDD3C0</v>
      </c>
      <c r="D495" t="s">
        <v>178</v>
      </c>
      <c r="E495">
        <v>9</v>
      </c>
      <c r="F495">
        <v>1009</v>
      </c>
      <c r="G495" t="s">
        <v>114</v>
      </c>
      <c r="J495" t="s">
        <v>179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>"15:28:00.000"</f>
        <v>15:28:00.000</v>
      </c>
      <c r="T495" t="str">
        <f>"15:28:00.000"</f>
        <v>15:28:00.000</v>
      </c>
      <c r="U495" t="str">
        <f t="shared" si="112"/>
        <v>A3817C</v>
      </c>
      <c r="V495">
        <v>0</v>
      </c>
      <c r="W495">
        <v>0</v>
      </c>
      <c r="X495">
        <v>1</v>
      </c>
      <c r="Z495">
        <v>1</v>
      </c>
      <c r="AA495">
        <v>8</v>
      </c>
      <c r="AB495">
        <v>3</v>
      </c>
      <c r="AC495">
        <v>0</v>
      </c>
      <c r="AD495">
        <v>9</v>
      </c>
      <c r="AE495">
        <v>0</v>
      </c>
      <c r="AF495">
        <v>3</v>
      </c>
      <c r="AG495">
        <v>2</v>
      </c>
      <c r="AH495">
        <v>0</v>
      </c>
      <c r="AI495" t="s">
        <v>546</v>
      </c>
      <c r="AJ495">
        <v>35.764232</v>
      </c>
      <c r="AK495" t="s">
        <v>547</v>
      </c>
      <c r="AL495">
        <v>-90.783225999999999</v>
      </c>
      <c r="AM495">
        <v>25</v>
      </c>
      <c r="AN495">
        <v>2100</v>
      </c>
      <c r="AO495" t="s">
        <v>118</v>
      </c>
      <c r="AP495">
        <v>-94</v>
      </c>
      <c r="AQ495">
        <v>-60</v>
      </c>
      <c r="AR495">
        <v>64</v>
      </c>
      <c r="AZ495">
        <v>4366</v>
      </c>
      <c r="BA495">
        <v>1</v>
      </c>
      <c r="BB495" t="str">
        <f t="shared" si="114"/>
        <v xml:space="preserve">N325GC  </v>
      </c>
      <c r="BC495">
        <v>1</v>
      </c>
      <c r="BH495">
        <v>2200</v>
      </c>
      <c r="BI495">
        <v>1</v>
      </c>
      <c r="BJ495">
        <v>1</v>
      </c>
      <c r="BK495">
        <v>0</v>
      </c>
      <c r="BL495">
        <v>0</v>
      </c>
      <c r="BO495">
        <v>0</v>
      </c>
      <c r="BP495">
        <v>0</v>
      </c>
      <c r="BW495" t="str">
        <f>"15:28:00.890"</f>
        <v>15:28:00.890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0</v>
      </c>
      <c r="CP495" t="s">
        <v>119</v>
      </c>
      <c r="CQ495">
        <v>511</v>
      </c>
      <c r="CR495">
        <v>0</v>
      </c>
      <c r="CW495">
        <v>6979874</v>
      </c>
      <c r="CY495">
        <v>0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"01/04/2021 15:27:59.463"</f>
        <v>01/04/2021 15:27:59.463</v>
      </c>
      <c r="C496" t="str">
        <f t="shared" si="113"/>
        <v>FFDDD3C0</v>
      </c>
      <c r="D496" t="s">
        <v>113</v>
      </c>
      <c r="E496">
        <v>5</v>
      </c>
      <c r="H496">
        <v>169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 t="shared" ref="S496:T498" si="122">"15:28:01.000"</f>
        <v>15:28:01.000</v>
      </c>
      <c r="T496" t="str">
        <f t="shared" si="122"/>
        <v>15:28:01.000</v>
      </c>
      <c r="U496" t="str">
        <f t="shared" si="112"/>
        <v>A3817C</v>
      </c>
      <c r="V496">
        <v>0</v>
      </c>
      <c r="W496">
        <v>0</v>
      </c>
      <c r="X496">
        <v>1</v>
      </c>
      <c r="Z496">
        <v>1</v>
      </c>
      <c r="AA496">
        <v>8</v>
      </c>
      <c r="AB496">
        <v>3</v>
      </c>
      <c r="AC496">
        <v>0</v>
      </c>
      <c r="AD496">
        <v>9</v>
      </c>
      <c r="AE496">
        <v>0</v>
      </c>
      <c r="AF496">
        <v>3</v>
      </c>
      <c r="AG496">
        <v>2</v>
      </c>
      <c r="AH496">
        <v>0</v>
      </c>
      <c r="AI496" t="s">
        <v>548</v>
      </c>
      <c r="AJ496">
        <v>35.763953000000001</v>
      </c>
      <c r="AK496" t="s">
        <v>549</v>
      </c>
      <c r="AL496">
        <v>-90.783762999999993</v>
      </c>
      <c r="AM496">
        <v>25</v>
      </c>
      <c r="AN496">
        <v>2100</v>
      </c>
      <c r="AO496" t="s">
        <v>118</v>
      </c>
      <c r="AP496">
        <v>-94</v>
      </c>
      <c r="AQ496">
        <v>-60</v>
      </c>
      <c r="AR496">
        <v>0</v>
      </c>
      <c r="AZ496">
        <v>4366</v>
      </c>
      <c r="BA496">
        <v>1</v>
      </c>
      <c r="BB496" t="str">
        <f t="shared" si="114"/>
        <v xml:space="preserve">N325GC  </v>
      </c>
      <c r="BC496">
        <v>1</v>
      </c>
      <c r="BH496">
        <v>2200</v>
      </c>
      <c r="BI496">
        <v>1</v>
      </c>
      <c r="BJ496">
        <v>1</v>
      </c>
      <c r="BK496">
        <v>0</v>
      </c>
      <c r="BL496">
        <v>0</v>
      </c>
      <c r="BO496">
        <v>0</v>
      </c>
      <c r="BP496">
        <v>0</v>
      </c>
      <c r="BW496" t="str">
        <f>"15:28:01.574"</f>
        <v>15:28:01.574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0</v>
      </c>
      <c r="CP496" t="s">
        <v>119</v>
      </c>
      <c r="CQ496">
        <v>530</v>
      </c>
      <c r="CR496">
        <v>0</v>
      </c>
      <c r="CW496">
        <v>7261448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"01/04/2021 15:27:59.463"</f>
        <v>01/04/2021 15:27:59.463</v>
      </c>
      <c r="C497" t="str">
        <f t="shared" si="113"/>
        <v>FFDDD3C0</v>
      </c>
      <c r="D497" t="s">
        <v>178</v>
      </c>
      <c r="E497">
        <v>9</v>
      </c>
      <c r="F497">
        <v>1009</v>
      </c>
      <c r="G497" t="s">
        <v>114</v>
      </c>
      <c r="J497" t="s">
        <v>179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 t="shared" si="122"/>
        <v>15:28:01.000</v>
      </c>
      <c r="T497" t="str">
        <f t="shared" si="122"/>
        <v>15:28:01.000</v>
      </c>
      <c r="U497" t="str">
        <f t="shared" si="112"/>
        <v>A3817C</v>
      </c>
      <c r="V497">
        <v>0</v>
      </c>
      <c r="W497">
        <v>0</v>
      </c>
      <c r="X497">
        <v>1</v>
      </c>
      <c r="Z497">
        <v>1</v>
      </c>
      <c r="AA497">
        <v>8</v>
      </c>
      <c r="AB497">
        <v>3</v>
      </c>
      <c r="AC497">
        <v>0</v>
      </c>
      <c r="AD497">
        <v>9</v>
      </c>
      <c r="AE497">
        <v>0</v>
      </c>
      <c r="AF497">
        <v>3</v>
      </c>
      <c r="AG497">
        <v>2</v>
      </c>
      <c r="AH497">
        <v>0</v>
      </c>
      <c r="AI497" t="s">
        <v>548</v>
      </c>
      <c r="AJ497">
        <v>35.763953000000001</v>
      </c>
      <c r="AK497" t="s">
        <v>549</v>
      </c>
      <c r="AL497">
        <v>-90.783762999999993</v>
      </c>
      <c r="AM497">
        <v>25</v>
      </c>
      <c r="AN497">
        <v>2100</v>
      </c>
      <c r="AO497" t="s">
        <v>118</v>
      </c>
      <c r="AP497">
        <v>-94</v>
      </c>
      <c r="AQ497">
        <v>-60</v>
      </c>
      <c r="AR497">
        <v>0</v>
      </c>
      <c r="AZ497">
        <v>4366</v>
      </c>
      <c r="BA497">
        <v>1</v>
      </c>
      <c r="BB497" t="str">
        <f t="shared" si="114"/>
        <v xml:space="preserve">N325GC  </v>
      </c>
      <c r="BC497">
        <v>1</v>
      </c>
      <c r="BH497">
        <v>2200</v>
      </c>
      <c r="BI497">
        <v>1</v>
      </c>
      <c r="BJ497">
        <v>1</v>
      </c>
      <c r="BK497">
        <v>0</v>
      </c>
      <c r="BL497">
        <v>0</v>
      </c>
      <c r="BO497">
        <v>0</v>
      </c>
      <c r="BP497">
        <v>0</v>
      </c>
      <c r="BW497" t="str">
        <f>"15:28:01.574"</f>
        <v>15:28:01.574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0</v>
      </c>
      <c r="CP497" t="s">
        <v>119</v>
      </c>
      <c r="CQ497">
        <v>530</v>
      </c>
      <c r="CR497">
        <v>0</v>
      </c>
      <c r="CW497">
        <v>7261448</v>
      </c>
      <c r="CY497">
        <v>0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"01/04/2021 15:27:59.463"</f>
        <v>01/04/2021 15:27:59.463</v>
      </c>
      <c r="C498" t="str">
        <f t="shared" si="113"/>
        <v>FFDDD3C0</v>
      </c>
      <c r="D498" t="s">
        <v>306</v>
      </c>
      <c r="E498">
        <v>15</v>
      </c>
      <c r="H498">
        <v>30</v>
      </c>
      <c r="I498" t="s">
        <v>114</v>
      </c>
      <c r="J498" t="s">
        <v>307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 t="shared" si="122"/>
        <v>15:28:01.000</v>
      </c>
      <c r="T498" t="str">
        <f t="shared" si="122"/>
        <v>15:28:01.000</v>
      </c>
      <c r="U498" t="str">
        <f t="shared" si="112"/>
        <v>A3817C</v>
      </c>
      <c r="V498">
        <v>0</v>
      </c>
      <c r="W498">
        <v>0</v>
      </c>
      <c r="X498">
        <v>1</v>
      </c>
      <c r="Z498">
        <v>1</v>
      </c>
      <c r="AA498">
        <v>8</v>
      </c>
      <c r="AB498">
        <v>3</v>
      </c>
      <c r="AC498">
        <v>0</v>
      </c>
      <c r="AD498">
        <v>9</v>
      </c>
      <c r="AE498">
        <v>0</v>
      </c>
      <c r="AF498">
        <v>3</v>
      </c>
      <c r="AG498">
        <v>2</v>
      </c>
      <c r="AH498">
        <v>0</v>
      </c>
      <c r="AI498" t="s">
        <v>548</v>
      </c>
      <c r="AJ498">
        <v>35.763953000000001</v>
      </c>
      <c r="AK498" t="s">
        <v>549</v>
      </c>
      <c r="AL498">
        <v>-90.783762999999993</v>
      </c>
      <c r="AM498">
        <v>25</v>
      </c>
      <c r="AN498">
        <v>2100</v>
      </c>
      <c r="AO498" t="s">
        <v>118</v>
      </c>
      <c r="AP498">
        <v>-94</v>
      </c>
      <c r="AQ498">
        <v>-60</v>
      </c>
      <c r="AR498">
        <v>0</v>
      </c>
      <c r="AZ498">
        <v>4366</v>
      </c>
      <c r="BA498">
        <v>1</v>
      </c>
      <c r="BB498" t="str">
        <f t="shared" si="114"/>
        <v xml:space="preserve">N325GC  </v>
      </c>
      <c r="BC498">
        <v>1</v>
      </c>
      <c r="BH498">
        <v>2200</v>
      </c>
      <c r="BI498">
        <v>1</v>
      </c>
      <c r="BJ498">
        <v>1</v>
      </c>
      <c r="BK498">
        <v>0</v>
      </c>
      <c r="BL498">
        <v>0</v>
      </c>
      <c r="BO498">
        <v>0</v>
      </c>
      <c r="BP498">
        <v>0</v>
      </c>
      <c r="BW498" t="str">
        <f>"15:28:01.574"</f>
        <v>15:28:01.574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0</v>
      </c>
      <c r="CP498" t="s">
        <v>119</v>
      </c>
      <c r="CQ498">
        <v>530</v>
      </c>
      <c r="CR498">
        <v>0</v>
      </c>
      <c r="CW498">
        <v>7261448</v>
      </c>
      <c r="CY498">
        <v>0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"01/04/2021 15:28:00.617"</f>
        <v>01/04/2021 15:28:00.617</v>
      </c>
      <c r="C499" t="str">
        <f t="shared" si="113"/>
        <v>FFDDD3C0</v>
      </c>
      <c r="D499" t="s">
        <v>178</v>
      </c>
      <c r="E499">
        <v>9</v>
      </c>
      <c r="F499">
        <v>1009</v>
      </c>
      <c r="G499" t="s">
        <v>114</v>
      </c>
      <c r="J499" t="s">
        <v>179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 t="shared" ref="S499:T501" si="123">"15:28:02.000"</f>
        <v>15:28:02.000</v>
      </c>
      <c r="T499" t="str">
        <f t="shared" si="123"/>
        <v>15:28:02.000</v>
      </c>
      <c r="U499" t="str">
        <f t="shared" si="112"/>
        <v>A3817C</v>
      </c>
      <c r="V499">
        <v>0</v>
      </c>
      <c r="W499">
        <v>0</v>
      </c>
      <c r="X499">
        <v>1</v>
      </c>
      <c r="Z499">
        <v>1</v>
      </c>
      <c r="AA499">
        <v>8</v>
      </c>
      <c r="AB499">
        <v>3</v>
      </c>
      <c r="AC499">
        <v>0</v>
      </c>
      <c r="AD499">
        <v>9</v>
      </c>
      <c r="AE499">
        <v>0</v>
      </c>
      <c r="AF499">
        <v>3</v>
      </c>
      <c r="AG499">
        <v>2</v>
      </c>
      <c r="AH499">
        <v>0</v>
      </c>
      <c r="AI499" t="s">
        <v>550</v>
      </c>
      <c r="AJ499">
        <v>35.763674000000002</v>
      </c>
      <c r="AK499" t="s">
        <v>551</v>
      </c>
      <c r="AL499">
        <v>-90.784299000000004</v>
      </c>
      <c r="AM499">
        <v>25</v>
      </c>
      <c r="AN499">
        <v>2100</v>
      </c>
      <c r="AO499" t="s">
        <v>118</v>
      </c>
      <c r="AP499">
        <v>-94</v>
      </c>
      <c r="AQ499">
        <v>-59</v>
      </c>
      <c r="AR499">
        <v>0</v>
      </c>
      <c r="AZ499">
        <v>4366</v>
      </c>
      <c r="BA499">
        <v>1</v>
      </c>
      <c r="BB499" t="str">
        <f t="shared" si="114"/>
        <v xml:space="preserve">N325GC  </v>
      </c>
      <c r="BC499">
        <v>1</v>
      </c>
      <c r="BH499">
        <v>2200</v>
      </c>
      <c r="BI499">
        <v>1</v>
      </c>
      <c r="BJ499">
        <v>1</v>
      </c>
      <c r="BK499">
        <v>0</v>
      </c>
      <c r="BL499">
        <v>0</v>
      </c>
      <c r="BO499">
        <v>0</v>
      </c>
      <c r="BP499">
        <v>0</v>
      </c>
      <c r="BW499" t="str">
        <f>"15:28:02.707"</f>
        <v>15:28:02.707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0</v>
      </c>
      <c r="CP499" t="s">
        <v>119</v>
      </c>
      <c r="CQ499">
        <v>530</v>
      </c>
      <c r="CR499">
        <v>0</v>
      </c>
      <c r="CW499">
        <v>7261678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"01/04/2021 15:28:00.617"</f>
        <v>01/04/2021 15:28:00.617</v>
      </c>
      <c r="C500" t="str">
        <f t="shared" si="113"/>
        <v>FFDDD3C0</v>
      </c>
      <c r="D500" t="s">
        <v>113</v>
      </c>
      <c r="E500">
        <v>5</v>
      </c>
      <c r="H500">
        <v>169</v>
      </c>
      <c r="I500" t="s">
        <v>114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 t="shared" si="123"/>
        <v>15:28:02.000</v>
      </c>
      <c r="T500" t="str">
        <f t="shared" si="123"/>
        <v>15:28:02.000</v>
      </c>
      <c r="U500" t="str">
        <f t="shared" si="112"/>
        <v>A3817C</v>
      </c>
      <c r="V500">
        <v>0</v>
      </c>
      <c r="W500">
        <v>0</v>
      </c>
      <c r="X500">
        <v>1</v>
      </c>
      <c r="Z500">
        <v>1</v>
      </c>
      <c r="AA500">
        <v>8</v>
      </c>
      <c r="AB500">
        <v>3</v>
      </c>
      <c r="AC500">
        <v>0</v>
      </c>
      <c r="AD500">
        <v>9</v>
      </c>
      <c r="AE500">
        <v>0</v>
      </c>
      <c r="AF500">
        <v>3</v>
      </c>
      <c r="AG500">
        <v>2</v>
      </c>
      <c r="AH500">
        <v>0</v>
      </c>
      <c r="AI500" t="s">
        <v>550</v>
      </c>
      <c r="AJ500">
        <v>35.763674000000002</v>
      </c>
      <c r="AK500" t="s">
        <v>551</v>
      </c>
      <c r="AL500">
        <v>-90.784299000000004</v>
      </c>
      <c r="AM500">
        <v>25</v>
      </c>
      <c r="AN500">
        <v>2100</v>
      </c>
      <c r="AO500" t="s">
        <v>118</v>
      </c>
      <c r="AP500">
        <v>-94</v>
      </c>
      <c r="AQ500">
        <v>-59</v>
      </c>
      <c r="AR500">
        <v>0</v>
      </c>
      <c r="AZ500">
        <v>4366</v>
      </c>
      <c r="BA500">
        <v>1</v>
      </c>
      <c r="BB500" t="str">
        <f t="shared" si="114"/>
        <v xml:space="preserve">N325GC  </v>
      </c>
      <c r="BC500">
        <v>1</v>
      </c>
      <c r="BH500">
        <v>2200</v>
      </c>
      <c r="BI500">
        <v>1</v>
      </c>
      <c r="BJ500">
        <v>1</v>
      </c>
      <c r="BK500">
        <v>0</v>
      </c>
      <c r="BL500">
        <v>0</v>
      </c>
      <c r="BO500">
        <v>0</v>
      </c>
      <c r="BP500">
        <v>0</v>
      </c>
      <c r="BW500" t="str">
        <f>"15:28:02.707"</f>
        <v>15:28:02.707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0</v>
      </c>
      <c r="CP500" t="s">
        <v>119</v>
      </c>
      <c r="CQ500">
        <v>530</v>
      </c>
      <c r="CR500">
        <v>0</v>
      </c>
      <c r="CW500">
        <v>7261678</v>
      </c>
      <c r="CY500">
        <v>0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"01/04/2021 15:28:00.617"</f>
        <v>01/04/2021 15:28:00.617</v>
      </c>
      <c r="C501" t="str">
        <f t="shared" si="113"/>
        <v>FFDDD3C0</v>
      </c>
      <c r="D501" t="s">
        <v>306</v>
      </c>
      <c r="E501">
        <v>15</v>
      </c>
      <c r="H501">
        <v>30</v>
      </c>
      <c r="I501" t="s">
        <v>114</v>
      </c>
      <c r="J501" t="s">
        <v>307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 t="shared" si="123"/>
        <v>15:28:02.000</v>
      </c>
      <c r="T501" t="str">
        <f t="shared" si="123"/>
        <v>15:28:02.000</v>
      </c>
      <c r="U501" t="str">
        <f t="shared" si="112"/>
        <v>A3817C</v>
      </c>
      <c r="V501">
        <v>0</v>
      </c>
      <c r="W501">
        <v>0</v>
      </c>
      <c r="X501">
        <v>1</v>
      </c>
      <c r="Z501">
        <v>1</v>
      </c>
      <c r="AA501">
        <v>8</v>
      </c>
      <c r="AB501">
        <v>3</v>
      </c>
      <c r="AC501">
        <v>0</v>
      </c>
      <c r="AD501">
        <v>9</v>
      </c>
      <c r="AE501">
        <v>0</v>
      </c>
      <c r="AF501">
        <v>3</v>
      </c>
      <c r="AG501">
        <v>2</v>
      </c>
      <c r="AH501">
        <v>0</v>
      </c>
      <c r="AI501" t="s">
        <v>550</v>
      </c>
      <c r="AJ501">
        <v>35.763674000000002</v>
      </c>
      <c r="AK501" t="s">
        <v>551</v>
      </c>
      <c r="AL501">
        <v>-90.784299000000004</v>
      </c>
      <c r="AM501">
        <v>25</v>
      </c>
      <c r="AN501">
        <v>2100</v>
      </c>
      <c r="AO501" t="s">
        <v>118</v>
      </c>
      <c r="AP501">
        <v>-94</v>
      </c>
      <c r="AQ501">
        <v>-59</v>
      </c>
      <c r="AR501">
        <v>0</v>
      </c>
      <c r="AZ501">
        <v>4366</v>
      </c>
      <c r="BA501">
        <v>1</v>
      </c>
      <c r="BB501" t="str">
        <f t="shared" si="114"/>
        <v xml:space="preserve">N325GC  </v>
      </c>
      <c r="BC501">
        <v>1</v>
      </c>
      <c r="BH501">
        <v>2200</v>
      </c>
      <c r="BI501">
        <v>1</v>
      </c>
      <c r="BJ501">
        <v>1</v>
      </c>
      <c r="BK501">
        <v>0</v>
      </c>
      <c r="BL501">
        <v>0</v>
      </c>
      <c r="BO501">
        <v>0</v>
      </c>
      <c r="BP501">
        <v>0</v>
      </c>
      <c r="BW501" t="str">
        <f>"15:28:02.707"</f>
        <v>15:28:02.707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0</v>
      </c>
      <c r="CP501" t="s">
        <v>119</v>
      </c>
      <c r="CQ501">
        <v>530</v>
      </c>
      <c r="CR501">
        <v>0</v>
      </c>
      <c r="CW501">
        <v>7261678</v>
      </c>
      <c r="CY501">
        <v>0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"01/04/2021 15:28:01.723"</f>
        <v>01/04/2021 15:28:01.723</v>
      </c>
      <c r="C502" t="str">
        <f t="shared" si="113"/>
        <v>FFDDD3C0</v>
      </c>
      <c r="D502" t="s">
        <v>178</v>
      </c>
      <c r="E502">
        <v>9</v>
      </c>
      <c r="F502">
        <v>1009</v>
      </c>
      <c r="G502" t="s">
        <v>114</v>
      </c>
      <c r="J502" t="s">
        <v>179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>"15:28:03.000"</f>
        <v>15:28:03.000</v>
      </c>
      <c r="T502" t="str">
        <f>"15:28:03.000"</f>
        <v>15:28:03.000</v>
      </c>
      <c r="U502" t="str">
        <f t="shared" si="112"/>
        <v>A3817C</v>
      </c>
      <c r="V502">
        <v>0</v>
      </c>
      <c r="W502">
        <v>0</v>
      </c>
      <c r="X502">
        <v>1</v>
      </c>
      <c r="Z502">
        <v>1</v>
      </c>
      <c r="AA502">
        <v>8</v>
      </c>
      <c r="AB502">
        <v>3</v>
      </c>
      <c r="AC502">
        <v>0</v>
      </c>
      <c r="AD502">
        <v>9</v>
      </c>
      <c r="AE502">
        <v>0</v>
      </c>
      <c r="AF502">
        <v>3</v>
      </c>
      <c r="AG502">
        <v>2</v>
      </c>
      <c r="AH502">
        <v>0</v>
      </c>
      <c r="AI502" t="s">
        <v>552</v>
      </c>
      <c r="AJ502">
        <v>35.763395000000003</v>
      </c>
      <c r="AK502" t="s">
        <v>553</v>
      </c>
      <c r="AL502">
        <v>-90.784835999999999</v>
      </c>
      <c r="AM502">
        <v>25</v>
      </c>
      <c r="AN502">
        <v>2100</v>
      </c>
      <c r="AO502" t="s">
        <v>118</v>
      </c>
      <c r="AP502">
        <v>-95</v>
      </c>
      <c r="AQ502">
        <v>-58</v>
      </c>
      <c r="AR502">
        <v>0</v>
      </c>
      <c r="AZ502">
        <v>4366</v>
      </c>
      <c r="BA502">
        <v>1</v>
      </c>
      <c r="BB502" t="str">
        <f t="shared" si="114"/>
        <v xml:space="preserve">N325GC  </v>
      </c>
      <c r="BC502">
        <v>1</v>
      </c>
      <c r="BH502">
        <v>2200</v>
      </c>
      <c r="BI502">
        <v>1</v>
      </c>
      <c r="BJ502">
        <v>1</v>
      </c>
      <c r="BK502">
        <v>0</v>
      </c>
      <c r="BL502">
        <v>0</v>
      </c>
      <c r="BO502">
        <v>0</v>
      </c>
      <c r="BP502">
        <v>0</v>
      </c>
      <c r="BW502" t="str">
        <f>"15:28:03.779"</f>
        <v>15:28:03.779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0</v>
      </c>
      <c r="CP502" t="s">
        <v>119</v>
      </c>
      <c r="CQ502">
        <v>511</v>
      </c>
      <c r="CR502">
        <v>0</v>
      </c>
      <c r="CW502">
        <v>6980378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"01/04/2021 15:28:01.723"</f>
        <v>01/04/2021 15:28:01.723</v>
      </c>
      <c r="C503" t="str">
        <f t="shared" si="113"/>
        <v>FFDDD3C0</v>
      </c>
      <c r="D503" t="s">
        <v>113</v>
      </c>
      <c r="E503">
        <v>5</v>
      </c>
      <c r="H503">
        <v>169</v>
      </c>
      <c r="I503" t="s">
        <v>114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>"15:28:03.000"</f>
        <v>15:28:03.000</v>
      </c>
      <c r="T503" t="str">
        <f>"15:28:03.000"</f>
        <v>15:28:03.000</v>
      </c>
      <c r="U503" t="str">
        <f t="shared" si="112"/>
        <v>A3817C</v>
      </c>
      <c r="V503">
        <v>0</v>
      </c>
      <c r="W503">
        <v>0</v>
      </c>
      <c r="X503">
        <v>1</v>
      </c>
      <c r="Z503">
        <v>1</v>
      </c>
      <c r="AA503">
        <v>8</v>
      </c>
      <c r="AB503">
        <v>3</v>
      </c>
      <c r="AC503">
        <v>0</v>
      </c>
      <c r="AD503">
        <v>9</v>
      </c>
      <c r="AE503">
        <v>0</v>
      </c>
      <c r="AF503">
        <v>3</v>
      </c>
      <c r="AG503">
        <v>2</v>
      </c>
      <c r="AH503">
        <v>0</v>
      </c>
      <c r="AI503" t="s">
        <v>552</v>
      </c>
      <c r="AJ503">
        <v>35.763395000000003</v>
      </c>
      <c r="AK503" t="s">
        <v>553</v>
      </c>
      <c r="AL503">
        <v>-90.784835999999999</v>
      </c>
      <c r="AM503">
        <v>25</v>
      </c>
      <c r="AN503">
        <v>2100</v>
      </c>
      <c r="AO503" t="s">
        <v>118</v>
      </c>
      <c r="AP503">
        <v>-95</v>
      </c>
      <c r="AQ503">
        <v>-58</v>
      </c>
      <c r="AR503">
        <v>0</v>
      </c>
      <c r="AZ503">
        <v>4366</v>
      </c>
      <c r="BA503">
        <v>1</v>
      </c>
      <c r="BB503" t="str">
        <f t="shared" si="114"/>
        <v xml:space="preserve">N325GC  </v>
      </c>
      <c r="BC503">
        <v>1</v>
      </c>
      <c r="BH503">
        <v>2200</v>
      </c>
      <c r="BI503">
        <v>1</v>
      </c>
      <c r="BJ503">
        <v>1</v>
      </c>
      <c r="BK503">
        <v>0</v>
      </c>
      <c r="BL503">
        <v>0</v>
      </c>
      <c r="BO503">
        <v>0</v>
      </c>
      <c r="BP503">
        <v>0</v>
      </c>
      <c r="BW503" t="str">
        <f>"15:28:03.779"</f>
        <v>15:28:03.779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0</v>
      </c>
      <c r="CP503" t="s">
        <v>119</v>
      </c>
      <c r="CQ503">
        <v>511</v>
      </c>
      <c r="CR503">
        <v>0</v>
      </c>
      <c r="CW503">
        <v>6980378</v>
      </c>
      <c r="CY503">
        <v>0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"01/04/2021 15:28:02.845"</f>
        <v>01/04/2021 15:28:02.845</v>
      </c>
      <c r="C504" t="str">
        <f t="shared" si="113"/>
        <v>FFDDD3C0</v>
      </c>
      <c r="D504" t="s">
        <v>178</v>
      </c>
      <c r="E504">
        <v>9</v>
      </c>
      <c r="F504">
        <v>1009</v>
      </c>
      <c r="G504" t="s">
        <v>114</v>
      </c>
      <c r="J504" t="s">
        <v>179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>"15:28:04.000"</f>
        <v>15:28:04.000</v>
      </c>
      <c r="T504" t="str">
        <f>"15:28:04.000"</f>
        <v>15:28:04.000</v>
      </c>
      <c r="U504" t="str">
        <f t="shared" si="112"/>
        <v>A3817C</v>
      </c>
      <c r="V504">
        <v>0</v>
      </c>
      <c r="W504">
        <v>0</v>
      </c>
      <c r="X504">
        <v>1</v>
      </c>
      <c r="Z504">
        <v>1</v>
      </c>
      <c r="AA504">
        <v>8</v>
      </c>
      <c r="AB504">
        <v>3</v>
      </c>
      <c r="AC504">
        <v>0</v>
      </c>
      <c r="AD504">
        <v>9</v>
      </c>
      <c r="AE504">
        <v>0</v>
      </c>
      <c r="AF504">
        <v>3</v>
      </c>
      <c r="AG504">
        <v>2</v>
      </c>
      <c r="AH504">
        <v>0</v>
      </c>
      <c r="AI504" t="s">
        <v>554</v>
      </c>
      <c r="AJ504">
        <v>35.763115999999997</v>
      </c>
      <c r="AK504" t="s">
        <v>555</v>
      </c>
      <c r="AL504">
        <v>-90.785371999999995</v>
      </c>
      <c r="AM504">
        <v>25</v>
      </c>
      <c r="AN504">
        <v>2100</v>
      </c>
      <c r="AO504" t="s">
        <v>118</v>
      </c>
      <c r="AP504">
        <v>-95</v>
      </c>
      <c r="AQ504">
        <v>-58</v>
      </c>
      <c r="AR504">
        <v>64</v>
      </c>
      <c r="AZ504">
        <v>4366</v>
      </c>
      <c r="BA504">
        <v>1</v>
      </c>
      <c r="BB504" t="str">
        <f t="shared" si="114"/>
        <v xml:space="preserve">N325GC  </v>
      </c>
      <c r="BC504">
        <v>1</v>
      </c>
      <c r="BH504">
        <v>2200</v>
      </c>
      <c r="BI504">
        <v>1</v>
      </c>
      <c r="BJ504">
        <v>1</v>
      </c>
      <c r="BK504">
        <v>0</v>
      </c>
      <c r="BL504">
        <v>0</v>
      </c>
      <c r="BO504">
        <v>0</v>
      </c>
      <c r="BP504">
        <v>0</v>
      </c>
      <c r="BW504" t="str">
        <f>"15:28:04.906"</f>
        <v>15:28:04.906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0</v>
      </c>
      <c r="CP504" t="s">
        <v>119</v>
      </c>
      <c r="CQ504">
        <v>511</v>
      </c>
      <c r="CR504">
        <v>0</v>
      </c>
      <c r="CW504">
        <v>6980590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"01/04/2021 15:28:02.845"</f>
        <v>01/04/2021 15:28:02.845</v>
      </c>
      <c r="C505" t="str">
        <f t="shared" si="113"/>
        <v>FFDDD3C0</v>
      </c>
      <c r="D505" t="s">
        <v>113</v>
      </c>
      <c r="E505">
        <v>5</v>
      </c>
      <c r="H505">
        <v>169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>"15:28:04.000"</f>
        <v>15:28:04.000</v>
      </c>
      <c r="T505" t="str">
        <f>"15:28:04.000"</f>
        <v>15:28:04.000</v>
      </c>
      <c r="U505" t="str">
        <f t="shared" si="112"/>
        <v>A3817C</v>
      </c>
      <c r="V505">
        <v>0</v>
      </c>
      <c r="W505">
        <v>0</v>
      </c>
      <c r="X505">
        <v>1</v>
      </c>
      <c r="Z505">
        <v>1</v>
      </c>
      <c r="AA505">
        <v>8</v>
      </c>
      <c r="AB505">
        <v>3</v>
      </c>
      <c r="AC505">
        <v>0</v>
      </c>
      <c r="AD505">
        <v>9</v>
      </c>
      <c r="AE505">
        <v>0</v>
      </c>
      <c r="AF505">
        <v>3</v>
      </c>
      <c r="AG505">
        <v>2</v>
      </c>
      <c r="AH505">
        <v>0</v>
      </c>
      <c r="AI505" t="s">
        <v>554</v>
      </c>
      <c r="AJ505">
        <v>35.763115999999997</v>
      </c>
      <c r="AK505" t="s">
        <v>555</v>
      </c>
      <c r="AL505">
        <v>-90.785371999999995</v>
      </c>
      <c r="AM505">
        <v>25</v>
      </c>
      <c r="AN505">
        <v>2100</v>
      </c>
      <c r="AO505" t="s">
        <v>118</v>
      </c>
      <c r="AP505">
        <v>-95</v>
      </c>
      <c r="AQ505">
        <v>-58</v>
      </c>
      <c r="AR505">
        <v>64</v>
      </c>
      <c r="AZ505">
        <v>4366</v>
      </c>
      <c r="BA505">
        <v>1</v>
      </c>
      <c r="BB505" t="str">
        <f t="shared" si="114"/>
        <v xml:space="preserve">N325GC  </v>
      </c>
      <c r="BC505">
        <v>1</v>
      </c>
      <c r="BH505">
        <v>2200</v>
      </c>
      <c r="BI505">
        <v>1</v>
      </c>
      <c r="BJ505">
        <v>1</v>
      </c>
      <c r="BK505">
        <v>0</v>
      </c>
      <c r="BL505">
        <v>0</v>
      </c>
      <c r="BO505">
        <v>0</v>
      </c>
      <c r="BP505">
        <v>0</v>
      </c>
      <c r="BW505" t="str">
        <f>"15:28:04.906"</f>
        <v>15:28:04.906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0</v>
      </c>
      <c r="CP505" t="s">
        <v>119</v>
      </c>
      <c r="CQ505">
        <v>511</v>
      </c>
      <c r="CR505">
        <v>0</v>
      </c>
      <c r="CW505">
        <v>6980590</v>
      </c>
      <c r="CY505">
        <v>0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"01/04/2021 15:28:03.450"</f>
        <v>01/04/2021 15:28:03.450</v>
      </c>
      <c r="C506" t="str">
        <f t="shared" si="113"/>
        <v>FFDDD3C0</v>
      </c>
      <c r="D506" t="s">
        <v>113</v>
      </c>
      <c r="E506">
        <v>5</v>
      </c>
      <c r="H506">
        <v>169</v>
      </c>
      <c r="I506" t="s">
        <v>114</v>
      </c>
      <c r="J506" t="s">
        <v>115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>"15:28:05.000"</f>
        <v>15:28:05.000</v>
      </c>
      <c r="T506" t="str">
        <f>"15:28:05.000"</f>
        <v>15:28:05.000</v>
      </c>
      <c r="U506" t="str">
        <f t="shared" si="112"/>
        <v>A3817C</v>
      </c>
      <c r="V506">
        <v>0</v>
      </c>
      <c r="W506">
        <v>0</v>
      </c>
      <c r="X506">
        <v>1</v>
      </c>
      <c r="Z506">
        <v>1</v>
      </c>
      <c r="AA506">
        <v>8</v>
      </c>
      <c r="AB506">
        <v>3</v>
      </c>
      <c r="AC506">
        <v>0</v>
      </c>
      <c r="AD506">
        <v>9</v>
      </c>
      <c r="AE506">
        <v>0</v>
      </c>
      <c r="AF506">
        <v>3</v>
      </c>
      <c r="AG506">
        <v>2</v>
      </c>
      <c r="AH506">
        <v>0</v>
      </c>
      <c r="AI506" t="s">
        <v>556</v>
      </c>
      <c r="AJ506">
        <v>35.762836999999998</v>
      </c>
      <c r="AK506" t="s">
        <v>557</v>
      </c>
      <c r="AL506">
        <v>-90.785909000000004</v>
      </c>
      <c r="AM506">
        <v>25</v>
      </c>
      <c r="AN506">
        <v>2100</v>
      </c>
      <c r="AO506" t="s">
        <v>118</v>
      </c>
      <c r="AP506">
        <v>-95</v>
      </c>
      <c r="AQ506">
        <v>-58</v>
      </c>
      <c r="AR506">
        <v>64</v>
      </c>
      <c r="AZ506">
        <v>4366</v>
      </c>
      <c r="BA506">
        <v>1</v>
      </c>
      <c r="BB506" t="str">
        <f t="shared" si="114"/>
        <v xml:space="preserve">N325GC  </v>
      </c>
      <c r="BC506">
        <v>1</v>
      </c>
      <c r="BH506">
        <v>2225</v>
      </c>
      <c r="BI506">
        <v>1</v>
      </c>
      <c r="BJ506">
        <v>1</v>
      </c>
      <c r="BK506">
        <v>0</v>
      </c>
      <c r="BL506">
        <v>0</v>
      </c>
      <c r="BO506">
        <v>0</v>
      </c>
      <c r="BP506">
        <v>0</v>
      </c>
      <c r="BW506" t="str">
        <f>"15:28:05.565"</f>
        <v>15:28:05.565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0</v>
      </c>
      <c r="CP506" t="s">
        <v>119</v>
      </c>
      <c r="CQ506">
        <v>511</v>
      </c>
      <c r="CR506">
        <v>0</v>
      </c>
      <c r="CW506">
        <v>6980708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"01/04/2021 15:28:03.450"</f>
        <v>01/04/2021 15:28:03.450</v>
      </c>
      <c r="C507" t="str">
        <f t="shared" si="113"/>
        <v>FFDDD3C0</v>
      </c>
      <c r="D507" t="s">
        <v>178</v>
      </c>
      <c r="E507">
        <v>9</v>
      </c>
      <c r="F507">
        <v>1009</v>
      </c>
      <c r="G507" t="s">
        <v>114</v>
      </c>
      <c r="J507" t="s">
        <v>179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>"15:28:05.000"</f>
        <v>15:28:05.000</v>
      </c>
      <c r="T507" t="str">
        <f>"15:28:05.000"</f>
        <v>15:28:05.000</v>
      </c>
      <c r="U507" t="str">
        <f t="shared" si="112"/>
        <v>A3817C</v>
      </c>
      <c r="V507">
        <v>0</v>
      </c>
      <c r="W507">
        <v>0</v>
      </c>
      <c r="X507">
        <v>1</v>
      </c>
      <c r="Z507">
        <v>1</v>
      </c>
      <c r="AA507">
        <v>8</v>
      </c>
      <c r="AB507">
        <v>3</v>
      </c>
      <c r="AC507">
        <v>0</v>
      </c>
      <c r="AD507">
        <v>9</v>
      </c>
      <c r="AE507">
        <v>0</v>
      </c>
      <c r="AF507">
        <v>3</v>
      </c>
      <c r="AG507">
        <v>2</v>
      </c>
      <c r="AH507">
        <v>0</v>
      </c>
      <c r="AI507" t="s">
        <v>556</v>
      </c>
      <c r="AJ507">
        <v>35.762836999999998</v>
      </c>
      <c r="AK507" t="s">
        <v>557</v>
      </c>
      <c r="AL507">
        <v>-90.785909000000004</v>
      </c>
      <c r="AM507">
        <v>25</v>
      </c>
      <c r="AN507">
        <v>2100</v>
      </c>
      <c r="AO507" t="s">
        <v>118</v>
      </c>
      <c r="AP507">
        <v>-95</v>
      </c>
      <c r="AQ507">
        <v>-58</v>
      </c>
      <c r="AR507">
        <v>64</v>
      </c>
      <c r="AZ507">
        <v>4366</v>
      </c>
      <c r="BA507">
        <v>1</v>
      </c>
      <c r="BB507" t="str">
        <f t="shared" si="114"/>
        <v xml:space="preserve">N325GC  </v>
      </c>
      <c r="BC507">
        <v>1</v>
      </c>
      <c r="BH507">
        <v>2225</v>
      </c>
      <c r="BI507">
        <v>1</v>
      </c>
      <c r="BJ507">
        <v>1</v>
      </c>
      <c r="BK507">
        <v>0</v>
      </c>
      <c r="BL507">
        <v>0</v>
      </c>
      <c r="BO507">
        <v>0</v>
      </c>
      <c r="BP507">
        <v>0</v>
      </c>
      <c r="BW507" t="str">
        <f>"15:28:05.565"</f>
        <v>15:28:05.565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0</v>
      </c>
      <c r="CP507" t="s">
        <v>119</v>
      </c>
      <c r="CQ507">
        <v>511</v>
      </c>
      <c r="CR507">
        <v>0</v>
      </c>
      <c r="CW507">
        <v>6980708</v>
      </c>
      <c r="CY507">
        <v>0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"01/04/2021 15:28:04.612"</f>
        <v>01/04/2021 15:28:04.612</v>
      </c>
      <c r="C508" t="str">
        <f t="shared" si="113"/>
        <v>FFDDD3C0</v>
      </c>
      <c r="D508" t="s">
        <v>113</v>
      </c>
      <c r="E508">
        <v>5</v>
      </c>
      <c r="H508">
        <v>169</v>
      </c>
      <c r="I508" t="s">
        <v>114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 t="shared" ref="S508:T510" si="124">"15:28:06.000"</f>
        <v>15:28:06.000</v>
      </c>
      <c r="T508" t="str">
        <f t="shared" si="124"/>
        <v>15:28:06.000</v>
      </c>
      <c r="U508" t="str">
        <f t="shared" si="112"/>
        <v>A3817C</v>
      </c>
      <c r="V508">
        <v>0</v>
      </c>
      <c r="W508">
        <v>0</v>
      </c>
      <c r="X508">
        <v>1</v>
      </c>
      <c r="Z508">
        <v>1</v>
      </c>
      <c r="AA508">
        <v>8</v>
      </c>
      <c r="AB508">
        <v>3</v>
      </c>
      <c r="AC508">
        <v>0</v>
      </c>
      <c r="AD508">
        <v>9</v>
      </c>
      <c r="AE508">
        <v>0</v>
      </c>
      <c r="AF508">
        <v>3</v>
      </c>
      <c r="AG508">
        <v>2</v>
      </c>
      <c r="AH508">
        <v>0</v>
      </c>
      <c r="AI508" t="s">
        <v>558</v>
      </c>
      <c r="AJ508">
        <v>35.762579000000002</v>
      </c>
      <c r="AK508" t="s">
        <v>559</v>
      </c>
      <c r="AL508">
        <v>-90.786445000000001</v>
      </c>
      <c r="AM508">
        <v>25</v>
      </c>
      <c r="AN508">
        <v>2100</v>
      </c>
      <c r="AO508" t="s">
        <v>118</v>
      </c>
      <c r="AP508">
        <v>-95</v>
      </c>
      <c r="AQ508">
        <v>-58</v>
      </c>
      <c r="AR508">
        <v>64</v>
      </c>
      <c r="AZ508">
        <v>4366</v>
      </c>
      <c r="BA508">
        <v>1</v>
      </c>
      <c r="BB508" t="str">
        <f t="shared" si="114"/>
        <v xml:space="preserve">N325GC  </v>
      </c>
      <c r="BC508">
        <v>1</v>
      </c>
      <c r="BH508">
        <v>2225</v>
      </c>
      <c r="BI508">
        <v>1</v>
      </c>
      <c r="BJ508">
        <v>1</v>
      </c>
      <c r="BK508">
        <v>0</v>
      </c>
      <c r="BL508">
        <v>0</v>
      </c>
      <c r="BO508">
        <v>0</v>
      </c>
      <c r="BP508">
        <v>0</v>
      </c>
      <c r="BW508" t="str">
        <f>"15:28:06.686"</f>
        <v>15:28:06.686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0</v>
      </c>
      <c r="CP508" t="s">
        <v>119</v>
      </c>
      <c r="CQ508">
        <v>511</v>
      </c>
      <c r="CR508">
        <v>0</v>
      </c>
      <c r="CW508">
        <v>6980913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"01/04/2021 15:28:04.612"</f>
        <v>01/04/2021 15:28:04.612</v>
      </c>
      <c r="C509" t="str">
        <f t="shared" si="113"/>
        <v>FFDDD3C0</v>
      </c>
      <c r="D509" t="s">
        <v>306</v>
      </c>
      <c r="E509">
        <v>15</v>
      </c>
      <c r="H509">
        <v>30</v>
      </c>
      <c r="I509" t="s">
        <v>114</v>
      </c>
      <c r="J509" t="s">
        <v>307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 t="shared" si="124"/>
        <v>15:28:06.000</v>
      </c>
      <c r="T509" t="str">
        <f t="shared" si="124"/>
        <v>15:28:06.000</v>
      </c>
      <c r="U509" t="str">
        <f t="shared" si="112"/>
        <v>A3817C</v>
      </c>
      <c r="V509">
        <v>0</v>
      </c>
      <c r="W509">
        <v>0</v>
      </c>
      <c r="X509">
        <v>1</v>
      </c>
      <c r="Z509">
        <v>1</v>
      </c>
      <c r="AA509">
        <v>8</v>
      </c>
      <c r="AB509">
        <v>3</v>
      </c>
      <c r="AC509">
        <v>0</v>
      </c>
      <c r="AD509">
        <v>9</v>
      </c>
      <c r="AE509">
        <v>0</v>
      </c>
      <c r="AF509">
        <v>3</v>
      </c>
      <c r="AG509">
        <v>2</v>
      </c>
      <c r="AH509">
        <v>0</v>
      </c>
      <c r="AI509" t="s">
        <v>558</v>
      </c>
      <c r="AJ509">
        <v>35.762579000000002</v>
      </c>
      <c r="AK509" t="s">
        <v>559</v>
      </c>
      <c r="AL509">
        <v>-90.786445000000001</v>
      </c>
      <c r="AM509">
        <v>25</v>
      </c>
      <c r="AN509">
        <v>2100</v>
      </c>
      <c r="AO509" t="s">
        <v>118</v>
      </c>
      <c r="AP509">
        <v>-95</v>
      </c>
      <c r="AQ509">
        <v>-58</v>
      </c>
      <c r="AR509">
        <v>64</v>
      </c>
      <c r="AZ509">
        <v>4366</v>
      </c>
      <c r="BA509">
        <v>1</v>
      </c>
      <c r="BB509" t="str">
        <f t="shared" si="114"/>
        <v xml:space="preserve">N325GC  </v>
      </c>
      <c r="BC509">
        <v>1</v>
      </c>
      <c r="BH509">
        <v>2200</v>
      </c>
      <c r="BI509">
        <v>1</v>
      </c>
      <c r="BJ509">
        <v>1</v>
      </c>
      <c r="BK509">
        <v>0</v>
      </c>
      <c r="BL509">
        <v>0</v>
      </c>
      <c r="BO509">
        <v>0</v>
      </c>
      <c r="BP509">
        <v>0</v>
      </c>
      <c r="BW509" t="str">
        <f>"15:28:06.686"</f>
        <v>15:28:06.686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0</v>
      </c>
      <c r="CP509" t="s">
        <v>119</v>
      </c>
      <c r="CQ509">
        <v>530</v>
      </c>
      <c r="CR509">
        <v>0</v>
      </c>
      <c r="CW509">
        <v>7262441</v>
      </c>
      <c r="CY509">
        <v>0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"01/04/2021 15:28:04.612"</f>
        <v>01/04/2021 15:28:04.612</v>
      </c>
      <c r="C510" t="str">
        <f t="shared" si="113"/>
        <v>FFDDD3C0</v>
      </c>
      <c r="D510" t="s">
        <v>178</v>
      </c>
      <c r="E510">
        <v>9</v>
      </c>
      <c r="F510">
        <v>1009</v>
      </c>
      <c r="G510" t="s">
        <v>114</v>
      </c>
      <c r="J510" t="s">
        <v>179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 t="shared" si="124"/>
        <v>15:28:06.000</v>
      </c>
      <c r="T510" t="str">
        <f t="shared" si="124"/>
        <v>15:28:06.000</v>
      </c>
      <c r="U510" t="str">
        <f t="shared" si="112"/>
        <v>A3817C</v>
      </c>
      <c r="V510">
        <v>0</v>
      </c>
      <c r="W510">
        <v>0</v>
      </c>
      <c r="X510">
        <v>1</v>
      </c>
      <c r="Z510">
        <v>1</v>
      </c>
      <c r="AA510">
        <v>8</v>
      </c>
      <c r="AB510">
        <v>3</v>
      </c>
      <c r="AC510">
        <v>0</v>
      </c>
      <c r="AD510">
        <v>9</v>
      </c>
      <c r="AE510">
        <v>0</v>
      </c>
      <c r="AF510">
        <v>3</v>
      </c>
      <c r="AG510">
        <v>2</v>
      </c>
      <c r="AH510">
        <v>0</v>
      </c>
      <c r="AI510" t="s">
        <v>558</v>
      </c>
      <c r="AJ510">
        <v>35.762579000000002</v>
      </c>
      <c r="AK510" t="s">
        <v>559</v>
      </c>
      <c r="AL510">
        <v>-90.786445000000001</v>
      </c>
      <c r="AM510">
        <v>25</v>
      </c>
      <c r="AN510">
        <v>2100</v>
      </c>
      <c r="AO510" t="s">
        <v>118</v>
      </c>
      <c r="AP510">
        <v>-95</v>
      </c>
      <c r="AQ510">
        <v>-58</v>
      </c>
      <c r="AR510">
        <v>64</v>
      </c>
      <c r="AZ510">
        <v>4366</v>
      </c>
      <c r="BA510">
        <v>1</v>
      </c>
      <c r="BB510" t="str">
        <f t="shared" si="114"/>
        <v xml:space="preserve">N325GC  </v>
      </c>
      <c r="BC510">
        <v>1</v>
      </c>
      <c r="BH510">
        <v>2225</v>
      </c>
      <c r="BI510">
        <v>1</v>
      </c>
      <c r="BJ510">
        <v>1</v>
      </c>
      <c r="BK510">
        <v>0</v>
      </c>
      <c r="BL510">
        <v>0</v>
      </c>
      <c r="BO510">
        <v>0</v>
      </c>
      <c r="BP510">
        <v>0</v>
      </c>
      <c r="BW510" t="str">
        <f>"15:28:06.686"</f>
        <v>15:28:06.686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0</v>
      </c>
      <c r="CP510" t="s">
        <v>119</v>
      </c>
      <c r="CQ510">
        <v>511</v>
      </c>
      <c r="CR510">
        <v>0</v>
      </c>
      <c r="CW510">
        <v>6980913</v>
      </c>
      <c r="CY510">
        <v>0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"01/04/2021 15:28:05.839"</f>
        <v>01/04/2021 15:28:05.839</v>
      </c>
      <c r="C511" t="str">
        <f t="shared" si="113"/>
        <v>FFDDD3C0</v>
      </c>
      <c r="D511" t="s">
        <v>306</v>
      </c>
      <c r="E511">
        <v>15</v>
      </c>
      <c r="H511">
        <v>30</v>
      </c>
      <c r="I511" t="s">
        <v>114</v>
      </c>
      <c r="J511" t="s">
        <v>307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 t="shared" ref="S511:T513" si="125">"15:28:07.000"</f>
        <v>15:28:07.000</v>
      </c>
      <c r="T511" t="str">
        <f t="shared" si="125"/>
        <v>15:28:07.000</v>
      </c>
      <c r="U511" t="str">
        <f t="shared" si="112"/>
        <v>A3817C</v>
      </c>
      <c r="V511">
        <v>0</v>
      </c>
      <c r="W511">
        <v>0</v>
      </c>
      <c r="X511">
        <v>1</v>
      </c>
      <c r="Z511">
        <v>1</v>
      </c>
      <c r="AA511">
        <v>8</v>
      </c>
      <c r="AB511">
        <v>3</v>
      </c>
      <c r="AC511">
        <v>0</v>
      </c>
      <c r="AD511">
        <v>9</v>
      </c>
      <c r="AE511">
        <v>0</v>
      </c>
      <c r="AF511">
        <v>3</v>
      </c>
      <c r="AG511">
        <v>2</v>
      </c>
      <c r="AH511">
        <v>0</v>
      </c>
      <c r="AI511" t="s">
        <v>560</v>
      </c>
      <c r="AJ511">
        <v>35.762300000000003</v>
      </c>
      <c r="AK511" t="s">
        <v>561</v>
      </c>
      <c r="AL511">
        <v>-90.787002999999999</v>
      </c>
      <c r="AM511">
        <v>25</v>
      </c>
      <c r="AN511">
        <v>2100</v>
      </c>
      <c r="AO511" t="s">
        <v>118</v>
      </c>
      <c r="AP511">
        <v>-95</v>
      </c>
      <c r="AQ511">
        <v>-57</v>
      </c>
      <c r="AR511">
        <v>192</v>
      </c>
      <c r="AZ511">
        <v>4366</v>
      </c>
      <c r="BA511">
        <v>1</v>
      </c>
      <c r="BB511" t="str">
        <f t="shared" si="114"/>
        <v xml:space="preserve">N325GC  </v>
      </c>
      <c r="BC511">
        <v>1</v>
      </c>
      <c r="BH511">
        <v>2225</v>
      </c>
      <c r="BI511">
        <v>1</v>
      </c>
      <c r="BJ511">
        <v>1</v>
      </c>
      <c r="BK511">
        <v>0</v>
      </c>
      <c r="BL511">
        <v>0</v>
      </c>
      <c r="BO511">
        <v>0</v>
      </c>
      <c r="BP511">
        <v>0</v>
      </c>
      <c r="BW511" t="str">
        <f>"15:28:07.932"</f>
        <v>15:28:07.932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0</v>
      </c>
      <c r="CP511" t="s">
        <v>119</v>
      </c>
      <c r="CQ511">
        <v>530</v>
      </c>
      <c r="CR511">
        <v>0</v>
      </c>
      <c r="CW511">
        <v>7262677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"01/04/2021 15:28:05.839"</f>
        <v>01/04/2021 15:28:05.839</v>
      </c>
      <c r="C512" t="str">
        <f t="shared" si="113"/>
        <v>FFDDD3C0</v>
      </c>
      <c r="D512" t="s">
        <v>178</v>
      </c>
      <c r="E512">
        <v>9</v>
      </c>
      <c r="F512">
        <v>1009</v>
      </c>
      <c r="G512" t="s">
        <v>114</v>
      </c>
      <c r="J512" t="s">
        <v>179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 t="shared" si="125"/>
        <v>15:28:07.000</v>
      </c>
      <c r="T512" t="str">
        <f t="shared" si="125"/>
        <v>15:28:07.000</v>
      </c>
      <c r="U512" t="str">
        <f t="shared" si="112"/>
        <v>A3817C</v>
      </c>
      <c r="V512">
        <v>0</v>
      </c>
      <c r="W512">
        <v>0</v>
      </c>
      <c r="X512">
        <v>1</v>
      </c>
      <c r="Z512">
        <v>1</v>
      </c>
      <c r="AA512">
        <v>8</v>
      </c>
      <c r="AB512">
        <v>3</v>
      </c>
      <c r="AC512">
        <v>0</v>
      </c>
      <c r="AD512">
        <v>9</v>
      </c>
      <c r="AE512">
        <v>0</v>
      </c>
      <c r="AF512">
        <v>3</v>
      </c>
      <c r="AG512">
        <v>2</v>
      </c>
      <c r="AH512">
        <v>0</v>
      </c>
      <c r="AI512" t="s">
        <v>560</v>
      </c>
      <c r="AJ512">
        <v>35.762300000000003</v>
      </c>
      <c r="AK512" t="s">
        <v>561</v>
      </c>
      <c r="AL512">
        <v>-90.787002999999999</v>
      </c>
      <c r="AM512">
        <v>25</v>
      </c>
      <c r="AN512">
        <v>2100</v>
      </c>
      <c r="AO512" t="s">
        <v>118</v>
      </c>
      <c r="AP512">
        <v>-95</v>
      </c>
      <c r="AQ512">
        <v>-57</v>
      </c>
      <c r="AR512">
        <v>192</v>
      </c>
      <c r="AZ512">
        <v>4366</v>
      </c>
      <c r="BA512">
        <v>1</v>
      </c>
      <c r="BB512" t="str">
        <f t="shared" si="114"/>
        <v xml:space="preserve">N325GC  </v>
      </c>
      <c r="BC512">
        <v>1</v>
      </c>
      <c r="BH512">
        <v>2225</v>
      </c>
      <c r="BI512">
        <v>1</v>
      </c>
      <c r="BJ512">
        <v>1</v>
      </c>
      <c r="BK512">
        <v>0</v>
      </c>
      <c r="BL512">
        <v>0</v>
      </c>
      <c r="BO512">
        <v>0</v>
      </c>
      <c r="BP512">
        <v>0</v>
      </c>
      <c r="BW512" t="str">
        <f>"15:28:07.932"</f>
        <v>15:28:07.932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0</v>
      </c>
      <c r="CP512" t="s">
        <v>119</v>
      </c>
      <c r="CQ512">
        <v>530</v>
      </c>
      <c r="CR512">
        <v>0</v>
      </c>
      <c r="CW512">
        <v>7262677</v>
      </c>
      <c r="CY512">
        <v>0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"01/04/2021 15:28:05.839"</f>
        <v>01/04/2021 15:28:05.839</v>
      </c>
      <c r="C513" t="str">
        <f t="shared" si="113"/>
        <v>FFDDD3C0</v>
      </c>
      <c r="D513" t="s">
        <v>113</v>
      </c>
      <c r="E513">
        <v>5</v>
      </c>
      <c r="H513">
        <v>169</v>
      </c>
      <c r="I513" t="s">
        <v>114</v>
      </c>
      <c r="J513" t="s">
        <v>115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 t="shared" si="125"/>
        <v>15:28:07.000</v>
      </c>
      <c r="T513" t="str">
        <f t="shared" si="125"/>
        <v>15:28:07.000</v>
      </c>
      <c r="U513" t="str">
        <f t="shared" si="112"/>
        <v>A3817C</v>
      </c>
      <c r="V513">
        <v>0</v>
      </c>
      <c r="W513">
        <v>0</v>
      </c>
      <c r="X513">
        <v>1</v>
      </c>
      <c r="Z513">
        <v>1</v>
      </c>
      <c r="AA513">
        <v>8</v>
      </c>
      <c r="AB513">
        <v>3</v>
      </c>
      <c r="AC513">
        <v>0</v>
      </c>
      <c r="AD513">
        <v>9</v>
      </c>
      <c r="AE513">
        <v>0</v>
      </c>
      <c r="AF513">
        <v>3</v>
      </c>
      <c r="AG513">
        <v>2</v>
      </c>
      <c r="AH513">
        <v>0</v>
      </c>
      <c r="AI513" t="s">
        <v>560</v>
      </c>
      <c r="AJ513">
        <v>35.762300000000003</v>
      </c>
      <c r="AK513" t="s">
        <v>561</v>
      </c>
      <c r="AL513">
        <v>-90.787002999999999</v>
      </c>
      <c r="AM513">
        <v>25</v>
      </c>
      <c r="AN513">
        <v>2100</v>
      </c>
      <c r="AO513" t="s">
        <v>118</v>
      </c>
      <c r="AP513">
        <v>-95</v>
      </c>
      <c r="AQ513">
        <v>-57</v>
      </c>
      <c r="AR513">
        <v>192</v>
      </c>
      <c r="AZ513">
        <v>4366</v>
      </c>
      <c r="BA513">
        <v>1</v>
      </c>
      <c r="BB513" t="str">
        <f t="shared" si="114"/>
        <v xml:space="preserve">N325GC  </v>
      </c>
      <c r="BC513">
        <v>1</v>
      </c>
      <c r="BH513">
        <v>2225</v>
      </c>
      <c r="BI513">
        <v>1</v>
      </c>
      <c r="BJ513">
        <v>1</v>
      </c>
      <c r="BK513">
        <v>0</v>
      </c>
      <c r="BL513">
        <v>0</v>
      </c>
      <c r="BO513">
        <v>0</v>
      </c>
      <c r="BP513">
        <v>0</v>
      </c>
      <c r="BW513" t="str">
        <f>"15:28:07.932"</f>
        <v>15:28:07.932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0</v>
      </c>
      <c r="CP513" t="s">
        <v>119</v>
      </c>
      <c r="CQ513">
        <v>530</v>
      </c>
      <c r="CR513">
        <v>0</v>
      </c>
      <c r="CW513">
        <v>7262677</v>
      </c>
      <c r="CY513">
        <v>0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"01/04/2021 15:28:06.185"</f>
        <v>01/04/2021 15:28:06.185</v>
      </c>
      <c r="C514" t="str">
        <f t="shared" si="113"/>
        <v>FFDDD3C0</v>
      </c>
      <c r="D514" t="s">
        <v>113</v>
      </c>
      <c r="E514">
        <v>5</v>
      </c>
      <c r="H514">
        <v>169</v>
      </c>
      <c r="I514" t="s">
        <v>114</v>
      </c>
      <c r="J514" t="s">
        <v>115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 t="shared" ref="S514:T516" si="126">"15:28:08.000"</f>
        <v>15:28:08.000</v>
      </c>
      <c r="T514" t="str">
        <f t="shared" si="126"/>
        <v>15:28:08.000</v>
      </c>
      <c r="U514" t="str">
        <f t="shared" ref="U514:U577" si="127">"A3817C"</f>
        <v>A3817C</v>
      </c>
      <c r="V514">
        <v>0</v>
      </c>
      <c r="W514">
        <v>0</v>
      </c>
      <c r="X514">
        <v>1</v>
      </c>
      <c r="Z514">
        <v>1</v>
      </c>
      <c r="AA514">
        <v>8</v>
      </c>
      <c r="AB514">
        <v>3</v>
      </c>
      <c r="AC514">
        <v>0</v>
      </c>
      <c r="AD514">
        <v>9</v>
      </c>
      <c r="AE514">
        <v>0</v>
      </c>
      <c r="AF514">
        <v>3</v>
      </c>
      <c r="AG514">
        <v>2</v>
      </c>
      <c r="AH514">
        <v>0</v>
      </c>
      <c r="AI514" t="s">
        <v>562</v>
      </c>
      <c r="AJ514">
        <v>35.762022000000002</v>
      </c>
      <c r="AK514" t="s">
        <v>563</v>
      </c>
      <c r="AL514">
        <v>-90.787538999999995</v>
      </c>
      <c r="AM514">
        <v>25</v>
      </c>
      <c r="AN514">
        <v>2100</v>
      </c>
      <c r="AO514" t="s">
        <v>118</v>
      </c>
      <c r="AP514">
        <v>-95</v>
      </c>
      <c r="AQ514">
        <v>-57</v>
      </c>
      <c r="AR514">
        <v>192</v>
      </c>
      <c r="AZ514">
        <v>4366</v>
      </c>
      <c r="BA514">
        <v>1</v>
      </c>
      <c r="BB514" t="str">
        <f t="shared" si="114"/>
        <v xml:space="preserve">N325GC  </v>
      </c>
      <c r="BC514">
        <v>1</v>
      </c>
      <c r="BH514">
        <v>2225</v>
      </c>
      <c r="BI514">
        <v>1</v>
      </c>
      <c r="BJ514">
        <v>1</v>
      </c>
      <c r="BK514">
        <v>0</v>
      </c>
      <c r="BL514">
        <v>0</v>
      </c>
      <c r="BO514">
        <v>0</v>
      </c>
      <c r="BP514">
        <v>0</v>
      </c>
      <c r="BW514" t="str">
        <f>"15:28:08.246"</f>
        <v>15:28:08.246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0</v>
      </c>
      <c r="CP514" t="s">
        <v>119</v>
      </c>
      <c r="CQ514">
        <v>511</v>
      </c>
      <c r="CR514">
        <v>0</v>
      </c>
      <c r="CW514">
        <v>6981187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"01/04/2021 15:28:06.185"</f>
        <v>01/04/2021 15:28:06.185</v>
      </c>
      <c r="C515" t="str">
        <f t="shared" si="113"/>
        <v>FFDDD3C0</v>
      </c>
      <c r="D515" t="s">
        <v>306</v>
      </c>
      <c r="E515">
        <v>15</v>
      </c>
      <c r="H515">
        <v>30</v>
      </c>
      <c r="I515" t="s">
        <v>114</v>
      </c>
      <c r="J515" t="s">
        <v>307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 t="shared" si="126"/>
        <v>15:28:08.000</v>
      </c>
      <c r="T515" t="str">
        <f t="shared" si="126"/>
        <v>15:28:08.000</v>
      </c>
      <c r="U515" t="str">
        <f t="shared" si="127"/>
        <v>A3817C</v>
      </c>
      <c r="V515">
        <v>0</v>
      </c>
      <c r="W515">
        <v>0</v>
      </c>
      <c r="X515">
        <v>1</v>
      </c>
      <c r="Z515">
        <v>1</v>
      </c>
      <c r="AA515">
        <v>8</v>
      </c>
      <c r="AB515">
        <v>3</v>
      </c>
      <c r="AC515">
        <v>0</v>
      </c>
      <c r="AD515">
        <v>9</v>
      </c>
      <c r="AE515">
        <v>0</v>
      </c>
      <c r="AF515">
        <v>3</v>
      </c>
      <c r="AG515">
        <v>2</v>
      </c>
      <c r="AH515">
        <v>0</v>
      </c>
      <c r="AI515" t="s">
        <v>562</v>
      </c>
      <c r="AJ515">
        <v>35.762022000000002</v>
      </c>
      <c r="AK515" t="s">
        <v>563</v>
      </c>
      <c r="AL515">
        <v>-90.787538999999995</v>
      </c>
      <c r="AM515">
        <v>25</v>
      </c>
      <c r="AN515">
        <v>2100</v>
      </c>
      <c r="AO515" t="s">
        <v>118</v>
      </c>
      <c r="AP515">
        <v>-95</v>
      </c>
      <c r="AQ515">
        <v>-57</v>
      </c>
      <c r="AR515">
        <v>192</v>
      </c>
      <c r="AZ515">
        <v>4366</v>
      </c>
      <c r="BA515">
        <v>1</v>
      </c>
      <c r="BB515" t="str">
        <f t="shared" si="114"/>
        <v xml:space="preserve">N325GC  </v>
      </c>
      <c r="BC515">
        <v>1</v>
      </c>
      <c r="BH515">
        <v>2225</v>
      </c>
      <c r="BI515">
        <v>1</v>
      </c>
      <c r="BJ515">
        <v>1</v>
      </c>
      <c r="BK515">
        <v>0</v>
      </c>
      <c r="BL515">
        <v>0</v>
      </c>
      <c r="BO515">
        <v>0</v>
      </c>
      <c r="BP515">
        <v>0</v>
      </c>
      <c r="BW515" t="str">
        <f>"15:28:08.246"</f>
        <v>15:28:08.246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0</v>
      </c>
      <c r="CP515" t="s">
        <v>119</v>
      </c>
      <c r="CQ515">
        <v>530</v>
      </c>
      <c r="CR515">
        <v>0</v>
      </c>
      <c r="CW515">
        <v>7262736</v>
      </c>
      <c r="CY515">
        <v>0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"01/04/2021 15:28:06.185"</f>
        <v>01/04/2021 15:28:06.185</v>
      </c>
      <c r="C516" t="str">
        <f t="shared" ref="C516:C579" si="128">"FFDDD3C0"</f>
        <v>FFDDD3C0</v>
      </c>
      <c r="D516" t="s">
        <v>178</v>
      </c>
      <c r="E516">
        <v>9</v>
      </c>
      <c r="F516">
        <v>1009</v>
      </c>
      <c r="G516" t="s">
        <v>114</v>
      </c>
      <c r="J516" t="s">
        <v>179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 t="shared" si="126"/>
        <v>15:28:08.000</v>
      </c>
      <c r="T516" t="str">
        <f t="shared" si="126"/>
        <v>15:28:08.000</v>
      </c>
      <c r="U516" t="str">
        <f t="shared" si="127"/>
        <v>A3817C</v>
      </c>
      <c r="V516">
        <v>0</v>
      </c>
      <c r="W516">
        <v>0</v>
      </c>
      <c r="X516">
        <v>1</v>
      </c>
      <c r="Z516">
        <v>1</v>
      </c>
      <c r="AA516">
        <v>8</v>
      </c>
      <c r="AB516">
        <v>3</v>
      </c>
      <c r="AC516">
        <v>0</v>
      </c>
      <c r="AD516">
        <v>9</v>
      </c>
      <c r="AE516">
        <v>0</v>
      </c>
      <c r="AF516">
        <v>3</v>
      </c>
      <c r="AG516">
        <v>2</v>
      </c>
      <c r="AH516">
        <v>0</v>
      </c>
      <c r="AI516" t="s">
        <v>562</v>
      </c>
      <c r="AJ516">
        <v>35.762022000000002</v>
      </c>
      <c r="AK516" t="s">
        <v>563</v>
      </c>
      <c r="AL516">
        <v>-90.787538999999995</v>
      </c>
      <c r="AM516">
        <v>25</v>
      </c>
      <c r="AN516">
        <v>2100</v>
      </c>
      <c r="AO516" t="s">
        <v>118</v>
      </c>
      <c r="AP516">
        <v>-95</v>
      </c>
      <c r="AQ516">
        <v>-57</v>
      </c>
      <c r="AR516">
        <v>192</v>
      </c>
      <c r="AZ516">
        <v>4366</v>
      </c>
      <c r="BA516">
        <v>1</v>
      </c>
      <c r="BB516" t="str">
        <f t="shared" ref="BB516:BB579" si="129">"N325GC  "</f>
        <v xml:space="preserve">N325GC  </v>
      </c>
      <c r="BC516">
        <v>1</v>
      </c>
      <c r="BH516">
        <v>2225</v>
      </c>
      <c r="BI516">
        <v>1</v>
      </c>
      <c r="BJ516">
        <v>1</v>
      </c>
      <c r="BK516">
        <v>0</v>
      </c>
      <c r="BL516">
        <v>0</v>
      </c>
      <c r="BO516">
        <v>0</v>
      </c>
      <c r="BP516">
        <v>0</v>
      </c>
      <c r="BW516" t="str">
        <f>"15:28:08.246"</f>
        <v>15:28:08.246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0</v>
      </c>
      <c r="CP516" t="s">
        <v>119</v>
      </c>
      <c r="CQ516">
        <v>511</v>
      </c>
      <c r="CR516">
        <v>0</v>
      </c>
      <c r="CW516">
        <v>6981187</v>
      </c>
      <c r="CY516">
        <v>0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"01/04/2021 15:28:07.816"</f>
        <v>01/04/2021 15:28:07.816</v>
      </c>
      <c r="C517" t="str">
        <f t="shared" si="128"/>
        <v>FFDDD3C0</v>
      </c>
      <c r="D517" t="s">
        <v>178</v>
      </c>
      <c r="E517">
        <v>9</v>
      </c>
      <c r="F517">
        <v>1009</v>
      </c>
      <c r="G517" t="s">
        <v>114</v>
      </c>
      <c r="J517" t="s">
        <v>179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>"15:28:09.000"</f>
        <v>15:28:09.000</v>
      </c>
      <c r="T517" t="str">
        <f>"15:28:09.000"</f>
        <v>15:28:09.000</v>
      </c>
      <c r="U517" t="str">
        <f t="shared" si="127"/>
        <v>A3817C</v>
      </c>
      <c r="V517">
        <v>0</v>
      </c>
      <c r="W517">
        <v>0</v>
      </c>
      <c r="X517">
        <v>1</v>
      </c>
      <c r="Z517">
        <v>1</v>
      </c>
      <c r="AA517">
        <v>8</v>
      </c>
      <c r="AB517">
        <v>3</v>
      </c>
      <c r="AC517">
        <v>0</v>
      </c>
      <c r="AD517">
        <v>9</v>
      </c>
      <c r="AE517">
        <v>0</v>
      </c>
      <c r="AF517">
        <v>3</v>
      </c>
      <c r="AG517">
        <v>2</v>
      </c>
      <c r="AH517">
        <v>0</v>
      </c>
      <c r="AI517" t="s">
        <v>564</v>
      </c>
      <c r="AJ517">
        <v>35.761786000000001</v>
      </c>
      <c r="AK517" t="s">
        <v>565</v>
      </c>
      <c r="AL517">
        <v>-90.788076000000004</v>
      </c>
      <c r="AM517">
        <v>25</v>
      </c>
      <c r="AN517">
        <v>2100</v>
      </c>
      <c r="AO517" t="s">
        <v>118</v>
      </c>
      <c r="AP517">
        <v>-95</v>
      </c>
      <c r="AQ517">
        <v>-56</v>
      </c>
      <c r="AR517">
        <v>192</v>
      </c>
      <c r="AZ517">
        <v>4366</v>
      </c>
      <c r="BA517">
        <v>1</v>
      </c>
      <c r="BB517" t="str">
        <f t="shared" si="129"/>
        <v xml:space="preserve">N325GC  </v>
      </c>
      <c r="BC517">
        <v>1</v>
      </c>
      <c r="BH517">
        <v>2225</v>
      </c>
      <c r="BI517">
        <v>1</v>
      </c>
      <c r="BJ517">
        <v>1</v>
      </c>
      <c r="BK517">
        <v>0</v>
      </c>
      <c r="BL517">
        <v>0</v>
      </c>
      <c r="BO517">
        <v>0</v>
      </c>
      <c r="BP517">
        <v>0</v>
      </c>
      <c r="BW517" t="str">
        <f>"15:28:09.880"</f>
        <v>15:28:09.880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0</v>
      </c>
      <c r="CP517" t="s">
        <v>119</v>
      </c>
      <c r="CQ517">
        <v>511</v>
      </c>
      <c r="CR517">
        <v>0</v>
      </c>
      <c r="CW517">
        <v>6981488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"01/04/2021 15:28:07.816"</f>
        <v>01/04/2021 15:28:07.816</v>
      </c>
      <c r="C518" t="str">
        <f t="shared" si="128"/>
        <v>FFDDD3C0</v>
      </c>
      <c r="D518" t="s">
        <v>113</v>
      </c>
      <c r="E518">
        <v>5</v>
      </c>
      <c r="H518">
        <v>169</v>
      </c>
      <c r="I518" t="s">
        <v>114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>"15:28:09.000"</f>
        <v>15:28:09.000</v>
      </c>
      <c r="T518" t="str">
        <f>"15:28:09.000"</f>
        <v>15:28:09.000</v>
      </c>
      <c r="U518" t="str">
        <f t="shared" si="127"/>
        <v>A3817C</v>
      </c>
      <c r="V518">
        <v>0</v>
      </c>
      <c r="W518">
        <v>0</v>
      </c>
      <c r="X518">
        <v>1</v>
      </c>
      <c r="Z518">
        <v>1</v>
      </c>
      <c r="AA518">
        <v>8</v>
      </c>
      <c r="AB518">
        <v>3</v>
      </c>
      <c r="AC518">
        <v>0</v>
      </c>
      <c r="AD518">
        <v>9</v>
      </c>
      <c r="AE518">
        <v>0</v>
      </c>
      <c r="AF518">
        <v>3</v>
      </c>
      <c r="AG518">
        <v>2</v>
      </c>
      <c r="AH518">
        <v>0</v>
      </c>
      <c r="AI518" t="s">
        <v>564</v>
      </c>
      <c r="AJ518">
        <v>35.761786000000001</v>
      </c>
      <c r="AK518" t="s">
        <v>565</v>
      </c>
      <c r="AL518">
        <v>-90.788076000000004</v>
      </c>
      <c r="AM518">
        <v>25</v>
      </c>
      <c r="AN518">
        <v>2100</v>
      </c>
      <c r="AO518" t="s">
        <v>118</v>
      </c>
      <c r="AP518">
        <v>-95</v>
      </c>
      <c r="AQ518">
        <v>-56</v>
      </c>
      <c r="AR518">
        <v>192</v>
      </c>
      <c r="AZ518">
        <v>4366</v>
      </c>
      <c r="BA518">
        <v>1</v>
      </c>
      <c r="BB518" t="str">
        <f t="shared" si="129"/>
        <v xml:space="preserve">N325GC  </v>
      </c>
      <c r="BC518">
        <v>1</v>
      </c>
      <c r="BH518">
        <v>2225</v>
      </c>
      <c r="BI518">
        <v>1</v>
      </c>
      <c r="BJ518">
        <v>1</v>
      </c>
      <c r="BK518">
        <v>0</v>
      </c>
      <c r="BL518">
        <v>0</v>
      </c>
      <c r="BO518">
        <v>0</v>
      </c>
      <c r="BP518">
        <v>0</v>
      </c>
      <c r="BW518" t="str">
        <f>"15:28:09.880"</f>
        <v>15:28:09.880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0</v>
      </c>
      <c r="CP518" t="s">
        <v>119</v>
      </c>
      <c r="CQ518">
        <v>511</v>
      </c>
      <c r="CR518">
        <v>0</v>
      </c>
      <c r="CW518">
        <v>6981488</v>
      </c>
      <c r="CY518">
        <v>0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"01/04/2021 15:28:08.919"</f>
        <v>01/04/2021 15:28:08.919</v>
      </c>
      <c r="C519" t="str">
        <f t="shared" si="128"/>
        <v>FFDDD3C0</v>
      </c>
      <c r="D519" t="s">
        <v>178</v>
      </c>
      <c r="E519">
        <v>9</v>
      </c>
      <c r="F519">
        <v>1009</v>
      </c>
      <c r="G519" t="s">
        <v>114</v>
      </c>
      <c r="J519" t="s">
        <v>179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>"15:28:10.000"</f>
        <v>15:28:10.000</v>
      </c>
      <c r="T519" t="str">
        <f>"15:28:10.000"</f>
        <v>15:28:10.000</v>
      </c>
      <c r="U519" t="str">
        <f t="shared" si="127"/>
        <v>A3817C</v>
      </c>
      <c r="V519">
        <v>0</v>
      </c>
      <c r="W519">
        <v>0</v>
      </c>
      <c r="X519">
        <v>1</v>
      </c>
      <c r="Z519">
        <v>1</v>
      </c>
      <c r="AA519">
        <v>8</v>
      </c>
      <c r="AB519">
        <v>3</v>
      </c>
      <c r="AC519">
        <v>0</v>
      </c>
      <c r="AD519">
        <v>9</v>
      </c>
      <c r="AE519">
        <v>0</v>
      </c>
      <c r="AF519">
        <v>3</v>
      </c>
      <c r="AG519">
        <v>2</v>
      </c>
      <c r="AH519">
        <v>0</v>
      </c>
      <c r="AI519" t="s">
        <v>566</v>
      </c>
      <c r="AJ519">
        <v>35.761527999999998</v>
      </c>
      <c r="AK519" t="s">
        <v>567</v>
      </c>
      <c r="AL519">
        <v>-90.788634000000002</v>
      </c>
      <c r="AM519">
        <v>25</v>
      </c>
      <c r="AN519">
        <v>2100</v>
      </c>
      <c r="AO519" t="s">
        <v>118</v>
      </c>
      <c r="AP519">
        <v>-95</v>
      </c>
      <c r="AQ519">
        <v>-56</v>
      </c>
      <c r="AR519">
        <v>128</v>
      </c>
      <c r="AZ519">
        <v>4366</v>
      </c>
      <c r="BA519">
        <v>1</v>
      </c>
      <c r="BB519" t="str">
        <f t="shared" si="129"/>
        <v xml:space="preserve">N325GC  </v>
      </c>
      <c r="BC519">
        <v>1</v>
      </c>
      <c r="BH519">
        <v>2225</v>
      </c>
      <c r="BI519">
        <v>1</v>
      </c>
      <c r="BJ519">
        <v>1</v>
      </c>
      <c r="BK519">
        <v>0</v>
      </c>
      <c r="BL519">
        <v>0</v>
      </c>
      <c r="BO519">
        <v>0</v>
      </c>
      <c r="BP519">
        <v>0</v>
      </c>
      <c r="BW519" t="str">
        <f>"15:28:10.988"</f>
        <v>15:28:10.988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0</v>
      </c>
      <c r="CP519" t="s">
        <v>119</v>
      </c>
      <c r="CQ519">
        <v>511</v>
      </c>
      <c r="CR519">
        <v>0</v>
      </c>
      <c r="CW519">
        <v>6981702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"01/04/2021 15:28:08.919"</f>
        <v>01/04/2021 15:28:08.919</v>
      </c>
      <c r="C520" t="str">
        <f t="shared" si="128"/>
        <v>FFDDD3C0</v>
      </c>
      <c r="D520" t="s">
        <v>113</v>
      </c>
      <c r="E520">
        <v>5</v>
      </c>
      <c r="H520">
        <v>169</v>
      </c>
      <c r="I520" t="s">
        <v>114</v>
      </c>
      <c r="J520" t="s">
        <v>115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>"15:28:10.000"</f>
        <v>15:28:10.000</v>
      </c>
      <c r="T520" t="str">
        <f>"15:28:10.000"</f>
        <v>15:28:10.000</v>
      </c>
      <c r="U520" t="str">
        <f t="shared" si="127"/>
        <v>A3817C</v>
      </c>
      <c r="V520">
        <v>0</v>
      </c>
      <c r="W520">
        <v>0</v>
      </c>
      <c r="X520">
        <v>1</v>
      </c>
      <c r="Z520">
        <v>1</v>
      </c>
      <c r="AA520">
        <v>8</v>
      </c>
      <c r="AB520">
        <v>3</v>
      </c>
      <c r="AC520">
        <v>0</v>
      </c>
      <c r="AD520">
        <v>9</v>
      </c>
      <c r="AE520">
        <v>0</v>
      </c>
      <c r="AF520">
        <v>3</v>
      </c>
      <c r="AG520">
        <v>2</v>
      </c>
      <c r="AH520">
        <v>0</v>
      </c>
      <c r="AI520" t="s">
        <v>566</v>
      </c>
      <c r="AJ520">
        <v>35.761527999999998</v>
      </c>
      <c r="AK520" t="s">
        <v>567</v>
      </c>
      <c r="AL520">
        <v>-90.788634000000002</v>
      </c>
      <c r="AM520">
        <v>25</v>
      </c>
      <c r="AN520">
        <v>2100</v>
      </c>
      <c r="AO520" t="s">
        <v>118</v>
      </c>
      <c r="AP520">
        <v>-95</v>
      </c>
      <c r="AQ520">
        <v>-56</v>
      </c>
      <c r="AR520">
        <v>128</v>
      </c>
      <c r="AZ520">
        <v>4366</v>
      </c>
      <c r="BA520">
        <v>1</v>
      </c>
      <c r="BB520" t="str">
        <f t="shared" si="129"/>
        <v xml:space="preserve">N325GC  </v>
      </c>
      <c r="BC520">
        <v>1</v>
      </c>
      <c r="BH520">
        <v>2225</v>
      </c>
      <c r="BI520">
        <v>1</v>
      </c>
      <c r="BJ520">
        <v>1</v>
      </c>
      <c r="BK520">
        <v>0</v>
      </c>
      <c r="BL520">
        <v>0</v>
      </c>
      <c r="BO520">
        <v>0</v>
      </c>
      <c r="BP520">
        <v>0</v>
      </c>
      <c r="BW520" t="str">
        <f>"15:28:10.988"</f>
        <v>15:28:10.988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0</v>
      </c>
      <c r="CP520" t="s">
        <v>119</v>
      </c>
      <c r="CQ520">
        <v>511</v>
      </c>
      <c r="CR520">
        <v>0</v>
      </c>
      <c r="CW520">
        <v>6981702</v>
      </c>
      <c r="CY520">
        <v>0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"01/04/2021 15:28:09.162"</f>
        <v>01/04/2021 15:28:09.162</v>
      </c>
      <c r="C521" t="str">
        <f t="shared" si="128"/>
        <v>FFDDD3C0</v>
      </c>
      <c r="D521" t="s">
        <v>113</v>
      </c>
      <c r="E521">
        <v>5</v>
      </c>
      <c r="H521">
        <v>169</v>
      </c>
      <c r="I521" t="s">
        <v>114</v>
      </c>
      <c r="J521" t="s">
        <v>115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>"15:28:11.000"</f>
        <v>15:28:11.000</v>
      </c>
      <c r="T521" t="str">
        <f>"15:28:11.000"</f>
        <v>15:28:11.000</v>
      </c>
      <c r="U521" t="str">
        <f t="shared" si="127"/>
        <v>A3817C</v>
      </c>
      <c r="V521">
        <v>0</v>
      </c>
      <c r="W521">
        <v>0</v>
      </c>
      <c r="X521">
        <v>1</v>
      </c>
      <c r="Z521">
        <v>1</v>
      </c>
      <c r="AA521">
        <v>8</v>
      </c>
      <c r="AB521">
        <v>3</v>
      </c>
      <c r="AC521">
        <v>0</v>
      </c>
      <c r="AD521">
        <v>9</v>
      </c>
      <c r="AE521">
        <v>0</v>
      </c>
      <c r="AF521">
        <v>3</v>
      </c>
      <c r="AG521">
        <v>2</v>
      </c>
      <c r="AH521">
        <v>0</v>
      </c>
      <c r="AI521" t="s">
        <v>568</v>
      </c>
      <c r="AJ521">
        <v>35.761271000000001</v>
      </c>
      <c r="AK521" t="s">
        <v>569</v>
      </c>
      <c r="AL521">
        <v>-90.789192</v>
      </c>
      <c r="AM521">
        <v>25</v>
      </c>
      <c r="AN521">
        <v>2200</v>
      </c>
      <c r="AO521" t="s">
        <v>118</v>
      </c>
      <c r="AP521">
        <v>-94</v>
      </c>
      <c r="AQ521">
        <v>-56</v>
      </c>
      <c r="AR521">
        <v>128</v>
      </c>
      <c r="AZ521">
        <v>4366</v>
      </c>
      <c r="BA521">
        <v>1</v>
      </c>
      <c r="BB521" t="str">
        <f t="shared" si="129"/>
        <v xml:space="preserve">N325GC  </v>
      </c>
      <c r="BC521">
        <v>1</v>
      </c>
      <c r="BH521">
        <v>2225</v>
      </c>
      <c r="BI521">
        <v>1</v>
      </c>
      <c r="BJ521">
        <v>1</v>
      </c>
      <c r="BK521">
        <v>0</v>
      </c>
      <c r="BL521">
        <v>0</v>
      </c>
      <c r="BO521">
        <v>0</v>
      </c>
      <c r="BP521">
        <v>0</v>
      </c>
      <c r="BW521" t="str">
        <f>"15:28:11.210"</f>
        <v>15:28:11.210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0</v>
      </c>
      <c r="CP521" t="s">
        <v>119</v>
      </c>
      <c r="CQ521">
        <v>511</v>
      </c>
      <c r="CR521">
        <v>0</v>
      </c>
      <c r="CW521">
        <v>6981740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"01/04/2021 15:28:09.162"</f>
        <v>01/04/2021 15:28:09.162</v>
      </c>
      <c r="C522" t="str">
        <f t="shared" si="128"/>
        <v>FFDDD3C0</v>
      </c>
      <c r="D522" t="s">
        <v>178</v>
      </c>
      <c r="E522">
        <v>9</v>
      </c>
      <c r="F522">
        <v>1009</v>
      </c>
      <c r="G522" t="s">
        <v>114</v>
      </c>
      <c r="J522" t="s">
        <v>179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>"15:28:11.000"</f>
        <v>15:28:11.000</v>
      </c>
      <c r="T522" t="str">
        <f>"15:28:11.000"</f>
        <v>15:28:11.000</v>
      </c>
      <c r="U522" t="str">
        <f t="shared" si="127"/>
        <v>A3817C</v>
      </c>
      <c r="V522">
        <v>0</v>
      </c>
      <c r="W522">
        <v>0</v>
      </c>
      <c r="X522">
        <v>1</v>
      </c>
      <c r="Z522">
        <v>1</v>
      </c>
      <c r="AA522">
        <v>8</v>
      </c>
      <c r="AB522">
        <v>3</v>
      </c>
      <c r="AC522">
        <v>0</v>
      </c>
      <c r="AD522">
        <v>9</v>
      </c>
      <c r="AE522">
        <v>0</v>
      </c>
      <c r="AF522">
        <v>3</v>
      </c>
      <c r="AG522">
        <v>2</v>
      </c>
      <c r="AH522">
        <v>0</v>
      </c>
      <c r="AI522" t="s">
        <v>568</v>
      </c>
      <c r="AJ522">
        <v>35.761271000000001</v>
      </c>
      <c r="AK522" t="s">
        <v>569</v>
      </c>
      <c r="AL522">
        <v>-90.789192</v>
      </c>
      <c r="AM522">
        <v>25</v>
      </c>
      <c r="AN522">
        <v>2200</v>
      </c>
      <c r="AO522" t="s">
        <v>118</v>
      </c>
      <c r="AP522">
        <v>-94</v>
      </c>
      <c r="AQ522">
        <v>-56</v>
      </c>
      <c r="AR522">
        <v>128</v>
      </c>
      <c r="AZ522">
        <v>4366</v>
      </c>
      <c r="BA522">
        <v>1</v>
      </c>
      <c r="BB522" t="str">
        <f t="shared" si="129"/>
        <v xml:space="preserve">N325GC  </v>
      </c>
      <c r="BC522">
        <v>1</v>
      </c>
      <c r="BH522">
        <v>2225</v>
      </c>
      <c r="BI522">
        <v>1</v>
      </c>
      <c r="BJ522">
        <v>1</v>
      </c>
      <c r="BK522">
        <v>0</v>
      </c>
      <c r="BL522">
        <v>0</v>
      </c>
      <c r="BO522">
        <v>0</v>
      </c>
      <c r="BP522">
        <v>0</v>
      </c>
      <c r="BW522" t="str">
        <f>"15:28:11.210"</f>
        <v>15:28:11.210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0</v>
      </c>
      <c r="CP522" t="s">
        <v>119</v>
      </c>
      <c r="CQ522">
        <v>511</v>
      </c>
      <c r="CR522">
        <v>0</v>
      </c>
      <c r="CW522">
        <v>6981740</v>
      </c>
      <c r="CY522">
        <v>0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"01/04/2021 15:28:10.470"</f>
        <v>01/04/2021 15:28:10.470</v>
      </c>
      <c r="C523" t="str">
        <f t="shared" si="128"/>
        <v>FFDDD3C0</v>
      </c>
      <c r="D523" t="s">
        <v>306</v>
      </c>
      <c r="E523">
        <v>15</v>
      </c>
      <c r="H523">
        <v>30</v>
      </c>
      <c r="I523" t="s">
        <v>114</v>
      </c>
      <c r="J523" t="s">
        <v>307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 t="shared" ref="S523:T525" si="130">"15:28:12.000"</f>
        <v>15:28:12.000</v>
      </c>
      <c r="T523" t="str">
        <f t="shared" si="130"/>
        <v>15:28:12.000</v>
      </c>
      <c r="U523" t="str">
        <f t="shared" si="127"/>
        <v>A3817C</v>
      </c>
      <c r="V523">
        <v>0</v>
      </c>
      <c r="W523">
        <v>0</v>
      </c>
      <c r="X523">
        <v>1</v>
      </c>
      <c r="Z523">
        <v>1</v>
      </c>
      <c r="AA523">
        <v>8</v>
      </c>
      <c r="AB523">
        <v>3</v>
      </c>
      <c r="AC523">
        <v>0</v>
      </c>
      <c r="AD523">
        <v>9</v>
      </c>
      <c r="AE523">
        <v>0</v>
      </c>
      <c r="AF523">
        <v>3</v>
      </c>
      <c r="AG523">
        <v>2</v>
      </c>
      <c r="AH523">
        <v>0</v>
      </c>
      <c r="AI523" t="s">
        <v>570</v>
      </c>
      <c r="AJ523">
        <v>35.760992000000002</v>
      </c>
      <c r="AK523" t="s">
        <v>571</v>
      </c>
      <c r="AL523">
        <v>-90.789727999999997</v>
      </c>
      <c r="AM523">
        <v>25</v>
      </c>
      <c r="AN523">
        <v>2100</v>
      </c>
      <c r="AO523" t="s">
        <v>118</v>
      </c>
      <c r="AP523">
        <v>-95</v>
      </c>
      <c r="AQ523">
        <v>-55</v>
      </c>
      <c r="AR523">
        <v>64</v>
      </c>
      <c r="AZ523">
        <v>4366</v>
      </c>
      <c r="BA523">
        <v>1</v>
      </c>
      <c r="BB523" t="str">
        <f t="shared" si="129"/>
        <v xml:space="preserve">N325GC  </v>
      </c>
      <c r="BC523">
        <v>1</v>
      </c>
      <c r="BH523">
        <v>2225</v>
      </c>
      <c r="BI523">
        <v>1</v>
      </c>
      <c r="BJ523">
        <v>1</v>
      </c>
      <c r="BK523">
        <v>0</v>
      </c>
      <c r="BL523">
        <v>0</v>
      </c>
      <c r="BO523">
        <v>0</v>
      </c>
      <c r="BP523">
        <v>0</v>
      </c>
      <c r="BW523" t="str">
        <f>"15:28:12.511"</f>
        <v>15:28:12.511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0</v>
      </c>
      <c r="CP523" t="s">
        <v>119</v>
      </c>
      <c r="CQ523">
        <v>530</v>
      </c>
      <c r="CR523">
        <v>0</v>
      </c>
      <c r="CW523">
        <v>7263552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"01/04/2021 15:28:10.470"</f>
        <v>01/04/2021 15:28:10.470</v>
      </c>
      <c r="C524" t="str">
        <f t="shared" si="128"/>
        <v>FFDDD3C0</v>
      </c>
      <c r="D524" t="s">
        <v>113</v>
      </c>
      <c r="E524">
        <v>5</v>
      </c>
      <c r="H524">
        <v>169</v>
      </c>
      <c r="I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 t="shared" si="130"/>
        <v>15:28:12.000</v>
      </c>
      <c r="T524" t="str">
        <f t="shared" si="130"/>
        <v>15:28:12.000</v>
      </c>
      <c r="U524" t="str">
        <f t="shared" si="127"/>
        <v>A3817C</v>
      </c>
      <c r="V524">
        <v>0</v>
      </c>
      <c r="W524">
        <v>0</v>
      </c>
      <c r="X524">
        <v>1</v>
      </c>
      <c r="Z524">
        <v>1</v>
      </c>
      <c r="AA524">
        <v>8</v>
      </c>
      <c r="AB524">
        <v>3</v>
      </c>
      <c r="AC524">
        <v>0</v>
      </c>
      <c r="AD524">
        <v>9</v>
      </c>
      <c r="AE524">
        <v>0</v>
      </c>
      <c r="AF524">
        <v>3</v>
      </c>
      <c r="AG524">
        <v>2</v>
      </c>
      <c r="AH524">
        <v>0</v>
      </c>
      <c r="AI524" t="s">
        <v>570</v>
      </c>
      <c r="AJ524">
        <v>35.760992000000002</v>
      </c>
      <c r="AK524" t="s">
        <v>571</v>
      </c>
      <c r="AL524">
        <v>-90.789727999999997</v>
      </c>
      <c r="AM524">
        <v>25</v>
      </c>
      <c r="AN524">
        <v>2100</v>
      </c>
      <c r="AO524" t="s">
        <v>118</v>
      </c>
      <c r="AP524">
        <v>-95</v>
      </c>
      <c r="AQ524">
        <v>-55</v>
      </c>
      <c r="AR524">
        <v>64</v>
      </c>
      <c r="AZ524">
        <v>4366</v>
      </c>
      <c r="BA524">
        <v>1</v>
      </c>
      <c r="BB524" t="str">
        <f t="shared" si="129"/>
        <v xml:space="preserve">N325GC  </v>
      </c>
      <c r="BC524">
        <v>1</v>
      </c>
      <c r="BH524">
        <v>2225</v>
      </c>
      <c r="BI524">
        <v>1</v>
      </c>
      <c r="BJ524">
        <v>1</v>
      </c>
      <c r="BK524">
        <v>0</v>
      </c>
      <c r="BL524">
        <v>0</v>
      </c>
      <c r="BO524">
        <v>0</v>
      </c>
      <c r="BP524">
        <v>0</v>
      </c>
      <c r="BW524" t="str">
        <f>"15:28:12.511"</f>
        <v>15:28:12.511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0</v>
      </c>
      <c r="CP524" t="s">
        <v>119</v>
      </c>
      <c r="CQ524">
        <v>530</v>
      </c>
      <c r="CR524">
        <v>0</v>
      </c>
      <c r="CW524">
        <v>7263552</v>
      </c>
      <c r="CY524">
        <v>0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"01/04/2021 15:28:10.470"</f>
        <v>01/04/2021 15:28:10.470</v>
      </c>
      <c r="C525" t="str">
        <f t="shared" si="128"/>
        <v>FFDDD3C0</v>
      </c>
      <c r="D525" t="s">
        <v>178</v>
      </c>
      <c r="E525">
        <v>9</v>
      </c>
      <c r="F525">
        <v>1009</v>
      </c>
      <c r="G525" t="s">
        <v>114</v>
      </c>
      <c r="J525" t="s">
        <v>179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 t="shared" si="130"/>
        <v>15:28:12.000</v>
      </c>
      <c r="T525" t="str">
        <f t="shared" si="130"/>
        <v>15:28:12.000</v>
      </c>
      <c r="U525" t="str">
        <f t="shared" si="127"/>
        <v>A3817C</v>
      </c>
      <c r="V525">
        <v>0</v>
      </c>
      <c r="W525">
        <v>0</v>
      </c>
      <c r="X525">
        <v>1</v>
      </c>
      <c r="Z525">
        <v>1</v>
      </c>
      <c r="AA525">
        <v>8</v>
      </c>
      <c r="AB525">
        <v>3</v>
      </c>
      <c r="AC525">
        <v>0</v>
      </c>
      <c r="AD525">
        <v>9</v>
      </c>
      <c r="AE525">
        <v>0</v>
      </c>
      <c r="AF525">
        <v>3</v>
      </c>
      <c r="AG525">
        <v>2</v>
      </c>
      <c r="AH525">
        <v>0</v>
      </c>
      <c r="AI525" t="s">
        <v>570</v>
      </c>
      <c r="AJ525">
        <v>35.760992000000002</v>
      </c>
      <c r="AK525" t="s">
        <v>571</v>
      </c>
      <c r="AL525">
        <v>-90.789727999999997</v>
      </c>
      <c r="AM525">
        <v>25</v>
      </c>
      <c r="AN525">
        <v>2100</v>
      </c>
      <c r="AO525" t="s">
        <v>118</v>
      </c>
      <c r="AP525">
        <v>-95</v>
      </c>
      <c r="AQ525">
        <v>-55</v>
      </c>
      <c r="AR525">
        <v>64</v>
      </c>
      <c r="AZ525">
        <v>4366</v>
      </c>
      <c r="BA525">
        <v>1</v>
      </c>
      <c r="BB525" t="str">
        <f t="shared" si="129"/>
        <v xml:space="preserve">N325GC  </v>
      </c>
      <c r="BC525">
        <v>1</v>
      </c>
      <c r="BH525">
        <v>2225</v>
      </c>
      <c r="BI525">
        <v>1</v>
      </c>
      <c r="BJ525">
        <v>1</v>
      </c>
      <c r="BK525">
        <v>0</v>
      </c>
      <c r="BL525">
        <v>0</v>
      </c>
      <c r="BO525">
        <v>0</v>
      </c>
      <c r="BP525">
        <v>0</v>
      </c>
      <c r="BW525" t="str">
        <f>"15:28:12.511"</f>
        <v>15:28:12.511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0</v>
      </c>
      <c r="CP525" t="s">
        <v>119</v>
      </c>
      <c r="CQ525">
        <v>530</v>
      </c>
      <c r="CR525">
        <v>0</v>
      </c>
      <c r="CW525">
        <v>7263552</v>
      </c>
      <c r="CY525">
        <v>0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"01/04/2021 15:28:11.440"</f>
        <v>01/04/2021 15:28:11.440</v>
      </c>
      <c r="C526" t="str">
        <f t="shared" si="128"/>
        <v>FFDDD3C0</v>
      </c>
      <c r="D526" t="s">
        <v>178</v>
      </c>
      <c r="E526">
        <v>9</v>
      </c>
      <c r="F526">
        <v>1009</v>
      </c>
      <c r="G526" t="s">
        <v>114</v>
      </c>
      <c r="J526" t="s">
        <v>179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 t="shared" ref="S526:T528" si="131">"15:28:13.000"</f>
        <v>15:28:13.000</v>
      </c>
      <c r="T526" t="str">
        <f t="shared" si="131"/>
        <v>15:28:13.000</v>
      </c>
      <c r="U526" t="str">
        <f t="shared" si="127"/>
        <v>A3817C</v>
      </c>
      <c r="V526">
        <v>0</v>
      </c>
      <c r="W526">
        <v>0</v>
      </c>
      <c r="X526">
        <v>1</v>
      </c>
      <c r="Z526">
        <v>1</v>
      </c>
      <c r="AA526">
        <v>8</v>
      </c>
      <c r="AB526">
        <v>3</v>
      </c>
      <c r="AC526">
        <v>0</v>
      </c>
      <c r="AD526">
        <v>9</v>
      </c>
      <c r="AE526">
        <v>0</v>
      </c>
      <c r="AF526">
        <v>3</v>
      </c>
      <c r="AG526">
        <v>2</v>
      </c>
      <c r="AH526">
        <v>0</v>
      </c>
      <c r="AI526" t="s">
        <v>572</v>
      </c>
      <c r="AJ526">
        <v>35.760733999999999</v>
      </c>
      <c r="AK526" t="s">
        <v>573</v>
      </c>
      <c r="AL526">
        <v>-90.790265000000005</v>
      </c>
      <c r="AM526">
        <v>25</v>
      </c>
      <c r="AN526">
        <v>2200</v>
      </c>
      <c r="AO526" t="s">
        <v>118</v>
      </c>
      <c r="AP526">
        <v>-94</v>
      </c>
      <c r="AQ526">
        <v>-55</v>
      </c>
      <c r="AR526">
        <v>128</v>
      </c>
      <c r="AZ526">
        <v>4366</v>
      </c>
      <c r="BA526">
        <v>1</v>
      </c>
      <c r="BB526" t="str">
        <f t="shared" si="129"/>
        <v xml:space="preserve">N325GC  </v>
      </c>
      <c r="BC526">
        <v>1</v>
      </c>
      <c r="BH526">
        <v>2225</v>
      </c>
      <c r="BI526">
        <v>1</v>
      </c>
      <c r="BJ526">
        <v>1</v>
      </c>
      <c r="BK526">
        <v>0</v>
      </c>
      <c r="BL526">
        <v>0</v>
      </c>
      <c r="BO526">
        <v>0</v>
      </c>
      <c r="BP526">
        <v>0</v>
      </c>
      <c r="BW526" t="str">
        <f>"15:28:13.520"</f>
        <v>15:28:13.520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0</v>
      </c>
      <c r="CP526" t="s">
        <v>119</v>
      </c>
      <c r="CQ526">
        <v>511</v>
      </c>
      <c r="CR526">
        <v>0</v>
      </c>
      <c r="CW526">
        <v>6982158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"01/04/2021 15:28:11.440"</f>
        <v>01/04/2021 15:28:11.440</v>
      </c>
      <c r="C527" t="str">
        <f t="shared" si="128"/>
        <v>FFDDD3C0</v>
      </c>
      <c r="D527" t="s">
        <v>306</v>
      </c>
      <c r="E527">
        <v>15</v>
      </c>
      <c r="H527">
        <v>30</v>
      </c>
      <c r="I527" t="s">
        <v>114</v>
      </c>
      <c r="J527" t="s">
        <v>307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 t="shared" si="131"/>
        <v>15:28:13.000</v>
      </c>
      <c r="T527" t="str">
        <f t="shared" si="131"/>
        <v>15:28:13.000</v>
      </c>
      <c r="U527" t="str">
        <f t="shared" si="127"/>
        <v>A3817C</v>
      </c>
      <c r="V527">
        <v>0</v>
      </c>
      <c r="W527">
        <v>0</v>
      </c>
      <c r="X527">
        <v>1</v>
      </c>
      <c r="Z527">
        <v>1</v>
      </c>
      <c r="AA527">
        <v>8</v>
      </c>
      <c r="AB527">
        <v>3</v>
      </c>
      <c r="AC527">
        <v>0</v>
      </c>
      <c r="AD527">
        <v>9</v>
      </c>
      <c r="AE527">
        <v>0</v>
      </c>
      <c r="AF527">
        <v>3</v>
      </c>
      <c r="AG527">
        <v>2</v>
      </c>
      <c r="AH527">
        <v>0</v>
      </c>
      <c r="AI527" t="s">
        <v>572</v>
      </c>
      <c r="AJ527">
        <v>35.760733999999999</v>
      </c>
      <c r="AK527" t="s">
        <v>573</v>
      </c>
      <c r="AL527">
        <v>-90.790265000000005</v>
      </c>
      <c r="AM527">
        <v>25</v>
      </c>
      <c r="AN527">
        <v>2200</v>
      </c>
      <c r="AO527" t="s">
        <v>118</v>
      </c>
      <c r="AP527">
        <v>-94</v>
      </c>
      <c r="AQ527">
        <v>-55</v>
      </c>
      <c r="AR527">
        <v>128</v>
      </c>
      <c r="AZ527">
        <v>4366</v>
      </c>
      <c r="BA527">
        <v>1</v>
      </c>
      <c r="BB527" t="str">
        <f t="shared" si="129"/>
        <v xml:space="preserve">N325GC  </v>
      </c>
      <c r="BC527">
        <v>1</v>
      </c>
      <c r="BH527">
        <v>2225</v>
      </c>
      <c r="BI527">
        <v>1</v>
      </c>
      <c r="BJ527">
        <v>1</v>
      </c>
      <c r="BK527">
        <v>0</v>
      </c>
      <c r="BL527">
        <v>0</v>
      </c>
      <c r="BO527">
        <v>0</v>
      </c>
      <c r="BP527">
        <v>0</v>
      </c>
      <c r="BW527" t="str">
        <f>"15:28:13.520"</f>
        <v>15:28:13.520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0</v>
      </c>
      <c r="CP527" t="s">
        <v>119</v>
      </c>
      <c r="CQ527">
        <v>530</v>
      </c>
      <c r="CR527">
        <v>0</v>
      </c>
      <c r="CW527">
        <v>7263753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"01/04/2021 15:28:11.440"</f>
        <v>01/04/2021 15:28:11.440</v>
      </c>
      <c r="C528" t="str">
        <f t="shared" si="128"/>
        <v>FFDDD3C0</v>
      </c>
      <c r="D528" t="s">
        <v>113</v>
      </c>
      <c r="E528">
        <v>5</v>
      </c>
      <c r="H528">
        <v>169</v>
      </c>
      <c r="I528" t="s">
        <v>114</v>
      </c>
      <c r="J528" t="s">
        <v>115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 t="shared" si="131"/>
        <v>15:28:13.000</v>
      </c>
      <c r="T528" t="str">
        <f t="shared" si="131"/>
        <v>15:28:13.000</v>
      </c>
      <c r="U528" t="str">
        <f t="shared" si="127"/>
        <v>A3817C</v>
      </c>
      <c r="V528">
        <v>0</v>
      </c>
      <c r="W528">
        <v>0</v>
      </c>
      <c r="X528">
        <v>1</v>
      </c>
      <c r="Z528">
        <v>1</v>
      </c>
      <c r="AA528">
        <v>8</v>
      </c>
      <c r="AB528">
        <v>3</v>
      </c>
      <c r="AC528">
        <v>0</v>
      </c>
      <c r="AD528">
        <v>9</v>
      </c>
      <c r="AE528">
        <v>0</v>
      </c>
      <c r="AF528">
        <v>3</v>
      </c>
      <c r="AG528">
        <v>2</v>
      </c>
      <c r="AH528">
        <v>0</v>
      </c>
      <c r="AI528" t="s">
        <v>572</v>
      </c>
      <c r="AJ528">
        <v>35.760733999999999</v>
      </c>
      <c r="AK528" t="s">
        <v>573</v>
      </c>
      <c r="AL528">
        <v>-90.790265000000005</v>
      </c>
      <c r="AM528">
        <v>25</v>
      </c>
      <c r="AN528">
        <v>2200</v>
      </c>
      <c r="AO528" t="s">
        <v>118</v>
      </c>
      <c r="AP528">
        <v>-94</v>
      </c>
      <c r="AQ528">
        <v>-55</v>
      </c>
      <c r="AR528">
        <v>128</v>
      </c>
      <c r="AZ528">
        <v>4366</v>
      </c>
      <c r="BA528">
        <v>1</v>
      </c>
      <c r="BB528" t="str">
        <f t="shared" si="129"/>
        <v xml:space="preserve">N325GC  </v>
      </c>
      <c r="BC528">
        <v>1</v>
      </c>
      <c r="BH528">
        <v>2225</v>
      </c>
      <c r="BI528">
        <v>1</v>
      </c>
      <c r="BJ528">
        <v>1</v>
      </c>
      <c r="BK528">
        <v>0</v>
      </c>
      <c r="BL528">
        <v>0</v>
      </c>
      <c r="BO528">
        <v>0</v>
      </c>
      <c r="BP528">
        <v>0</v>
      </c>
      <c r="BW528" t="str">
        <f>"15:28:13.520"</f>
        <v>15:28:13.520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0</v>
      </c>
      <c r="CP528" t="s">
        <v>119</v>
      </c>
      <c r="CQ528">
        <v>511</v>
      </c>
      <c r="CR528">
        <v>0</v>
      </c>
      <c r="CW528">
        <v>6982158</v>
      </c>
      <c r="CY528">
        <v>0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"01/04/2021 15:28:13.141"</f>
        <v>01/04/2021 15:28:13.141</v>
      </c>
      <c r="C529" t="str">
        <f t="shared" si="128"/>
        <v>FFDDD3C0</v>
      </c>
      <c r="D529" t="s">
        <v>113</v>
      </c>
      <c r="E529">
        <v>5</v>
      </c>
      <c r="H529">
        <v>169</v>
      </c>
      <c r="I529" t="s">
        <v>114</v>
      </c>
      <c r="J529" t="s">
        <v>115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>"15:28:15.000"</f>
        <v>15:28:15.000</v>
      </c>
      <c r="T529" t="str">
        <f>"15:28:15.000"</f>
        <v>15:28:15.000</v>
      </c>
      <c r="U529" t="str">
        <f t="shared" si="127"/>
        <v>A3817C</v>
      </c>
      <c r="V529">
        <v>0</v>
      </c>
      <c r="W529">
        <v>0</v>
      </c>
      <c r="X529">
        <v>1</v>
      </c>
      <c r="Z529">
        <v>1</v>
      </c>
      <c r="AA529">
        <v>8</v>
      </c>
      <c r="AB529">
        <v>3</v>
      </c>
      <c r="AC529">
        <v>0</v>
      </c>
      <c r="AD529">
        <v>9</v>
      </c>
      <c r="AE529">
        <v>0</v>
      </c>
      <c r="AF529">
        <v>3</v>
      </c>
      <c r="AG529">
        <v>2</v>
      </c>
      <c r="AH529">
        <v>0</v>
      </c>
      <c r="AI529" t="s">
        <v>574</v>
      </c>
      <c r="AJ529">
        <v>35.760218999999999</v>
      </c>
      <c r="AK529" t="s">
        <v>575</v>
      </c>
      <c r="AL529">
        <v>-90.791336999999999</v>
      </c>
      <c r="AM529">
        <v>25</v>
      </c>
      <c r="AN529">
        <v>2200</v>
      </c>
      <c r="AO529" t="s">
        <v>118</v>
      </c>
      <c r="AP529">
        <v>-91</v>
      </c>
      <c r="AQ529">
        <v>-54</v>
      </c>
      <c r="AR529">
        <v>320</v>
      </c>
      <c r="AZ529">
        <v>4366</v>
      </c>
      <c r="BA529">
        <v>1</v>
      </c>
      <c r="BB529" t="str">
        <f t="shared" si="129"/>
        <v xml:space="preserve">N325GC  </v>
      </c>
      <c r="BC529">
        <v>1</v>
      </c>
      <c r="BH529">
        <v>2225</v>
      </c>
      <c r="BI529">
        <v>1</v>
      </c>
      <c r="BJ529">
        <v>1</v>
      </c>
      <c r="BK529">
        <v>0</v>
      </c>
      <c r="BL529">
        <v>0</v>
      </c>
      <c r="BO529">
        <v>0</v>
      </c>
      <c r="BP529">
        <v>0</v>
      </c>
      <c r="BW529" t="str">
        <f>"15:28:15.236"</f>
        <v>15:28:15.236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0</v>
      </c>
      <c r="CP529" t="s">
        <v>119</v>
      </c>
      <c r="CQ529">
        <v>511</v>
      </c>
      <c r="CR529">
        <v>0</v>
      </c>
      <c r="CW529">
        <v>6982467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"01/04/2021 15:28:13.141"</f>
        <v>01/04/2021 15:28:13.141</v>
      </c>
      <c r="C530" t="str">
        <f t="shared" si="128"/>
        <v>FFDDD3C0</v>
      </c>
      <c r="D530" t="s">
        <v>178</v>
      </c>
      <c r="E530">
        <v>9</v>
      </c>
      <c r="F530">
        <v>1009</v>
      </c>
      <c r="G530" t="s">
        <v>114</v>
      </c>
      <c r="J530" t="s">
        <v>179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>"15:28:15.000"</f>
        <v>15:28:15.000</v>
      </c>
      <c r="T530" t="str">
        <f>"15:28:15.000"</f>
        <v>15:28:15.000</v>
      </c>
      <c r="U530" t="str">
        <f t="shared" si="127"/>
        <v>A3817C</v>
      </c>
      <c r="V530">
        <v>0</v>
      </c>
      <c r="W530">
        <v>0</v>
      </c>
      <c r="X530">
        <v>1</v>
      </c>
      <c r="Z530">
        <v>1</v>
      </c>
      <c r="AA530">
        <v>8</v>
      </c>
      <c r="AB530">
        <v>3</v>
      </c>
      <c r="AC530">
        <v>0</v>
      </c>
      <c r="AD530">
        <v>9</v>
      </c>
      <c r="AE530">
        <v>0</v>
      </c>
      <c r="AF530">
        <v>3</v>
      </c>
      <c r="AG530">
        <v>2</v>
      </c>
      <c r="AH530">
        <v>0</v>
      </c>
      <c r="AI530" t="s">
        <v>574</v>
      </c>
      <c r="AJ530">
        <v>35.760218999999999</v>
      </c>
      <c r="AK530" t="s">
        <v>575</v>
      </c>
      <c r="AL530">
        <v>-90.791336999999999</v>
      </c>
      <c r="AM530">
        <v>25</v>
      </c>
      <c r="AN530">
        <v>2200</v>
      </c>
      <c r="AO530" t="s">
        <v>118</v>
      </c>
      <c r="AP530">
        <v>-91</v>
      </c>
      <c r="AQ530">
        <v>-54</v>
      </c>
      <c r="AR530">
        <v>320</v>
      </c>
      <c r="AZ530">
        <v>4366</v>
      </c>
      <c r="BA530">
        <v>1</v>
      </c>
      <c r="BB530" t="str">
        <f t="shared" si="129"/>
        <v xml:space="preserve">N325GC  </v>
      </c>
      <c r="BC530">
        <v>1</v>
      </c>
      <c r="BH530">
        <v>2225</v>
      </c>
      <c r="BI530">
        <v>1</v>
      </c>
      <c r="BJ530">
        <v>1</v>
      </c>
      <c r="BK530">
        <v>0</v>
      </c>
      <c r="BL530">
        <v>0</v>
      </c>
      <c r="BO530">
        <v>0</v>
      </c>
      <c r="BP530">
        <v>0</v>
      </c>
      <c r="BW530" t="str">
        <f>"15:28:15.236"</f>
        <v>15:28:15.236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0</v>
      </c>
      <c r="CP530" t="s">
        <v>119</v>
      </c>
      <c r="CQ530">
        <v>511</v>
      </c>
      <c r="CR530">
        <v>0</v>
      </c>
      <c r="CW530">
        <v>6982467</v>
      </c>
      <c r="CY530">
        <v>0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"01/04/2021 15:28:14.862"</f>
        <v>01/04/2021 15:28:14.862</v>
      </c>
      <c r="C531" t="str">
        <f t="shared" si="128"/>
        <v>FFDDD3C0</v>
      </c>
      <c r="D531" t="s">
        <v>178</v>
      </c>
      <c r="E531">
        <v>9</v>
      </c>
      <c r="F531">
        <v>1009</v>
      </c>
      <c r="G531" t="s">
        <v>114</v>
      </c>
      <c r="J531" t="s">
        <v>179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>"15:28:16.000"</f>
        <v>15:28:16.000</v>
      </c>
      <c r="T531" t="str">
        <f>"15:28:16.000"</f>
        <v>15:28:16.000</v>
      </c>
      <c r="U531" t="str">
        <f t="shared" si="127"/>
        <v>A3817C</v>
      </c>
      <c r="V531">
        <v>0</v>
      </c>
      <c r="W531">
        <v>0</v>
      </c>
      <c r="X531">
        <v>1</v>
      </c>
      <c r="Z531">
        <v>1</v>
      </c>
      <c r="AA531">
        <v>8</v>
      </c>
      <c r="AB531">
        <v>3</v>
      </c>
      <c r="AC531">
        <v>0</v>
      </c>
      <c r="AD531">
        <v>9</v>
      </c>
      <c r="AE531">
        <v>0</v>
      </c>
      <c r="AF531">
        <v>3</v>
      </c>
      <c r="AG531">
        <v>2</v>
      </c>
      <c r="AH531">
        <v>0</v>
      </c>
      <c r="AI531" t="s">
        <v>576</v>
      </c>
      <c r="AJ531">
        <v>35.759982999999998</v>
      </c>
      <c r="AK531" t="s">
        <v>577</v>
      </c>
      <c r="AL531">
        <v>-90.791852000000006</v>
      </c>
      <c r="AM531">
        <v>25</v>
      </c>
      <c r="AN531">
        <v>2200</v>
      </c>
      <c r="AO531" t="s">
        <v>118</v>
      </c>
      <c r="AP531">
        <v>-93</v>
      </c>
      <c r="AQ531">
        <v>-53</v>
      </c>
      <c r="AR531">
        <v>320</v>
      </c>
      <c r="AZ531">
        <v>4366</v>
      </c>
      <c r="BA531">
        <v>1</v>
      </c>
      <c r="BB531" t="str">
        <f t="shared" si="129"/>
        <v xml:space="preserve">N325GC  </v>
      </c>
      <c r="BC531">
        <v>1</v>
      </c>
      <c r="BH531">
        <v>2225</v>
      </c>
      <c r="BI531">
        <v>1</v>
      </c>
      <c r="BJ531">
        <v>1</v>
      </c>
      <c r="BK531">
        <v>0</v>
      </c>
      <c r="BL531">
        <v>0</v>
      </c>
      <c r="BO531">
        <v>0</v>
      </c>
      <c r="BP531">
        <v>0</v>
      </c>
      <c r="BW531" t="str">
        <f>"15:28:16.926"</f>
        <v>15:28:16.926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0</v>
      </c>
      <c r="CP531" t="s">
        <v>119</v>
      </c>
      <c r="CQ531">
        <v>511</v>
      </c>
      <c r="CR531">
        <v>0</v>
      </c>
      <c r="CW531">
        <v>6982784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"01/04/2021 15:28:14.862"</f>
        <v>01/04/2021 15:28:14.862</v>
      </c>
      <c r="C532" t="str">
        <f t="shared" si="128"/>
        <v>FFDDD3C0</v>
      </c>
      <c r="D532" t="s">
        <v>113</v>
      </c>
      <c r="E532">
        <v>5</v>
      </c>
      <c r="H532">
        <v>169</v>
      </c>
      <c r="I532" t="s">
        <v>114</v>
      </c>
      <c r="J532" t="s">
        <v>115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>"15:28:16.000"</f>
        <v>15:28:16.000</v>
      </c>
      <c r="T532" t="str">
        <f>"15:28:16.000"</f>
        <v>15:28:16.000</v>
      </c>
      <c r="U532" t="str">
        <f t="shared" si="127"/>
        <v>A3817C</v>
      </c>
      <c r="V532">
        <v>0</v>
      </c>
      <c r="W532">
        <v>0</v>
      </c>
      <c r="X532">
        <v>1</v>
      </c>
      <c r="Z532">
        <v>1</v>
      </c>
      <c r="AA532">
        <v>8</v>
      </c>
      <c r="AB532">
        <v>3</v>
      </c>
      <c r="AC532">
        <v>0</v>
      </c>
      <c r="AD532">
        <v>9</v>
      </c>
      <c r="AE532">
        <v>0</v>
      </c>
      <c r="AF532">
        <v>3</v>
      </c>
      <c r="AG532">
        <v>2</v>
      </c>
      <c r="AH532">
        <v>0</v>
      </c>
      <c r="AI532" t="s">
        <v>576</v>
      </c>
      <c r="AJ532">
        <v>35.759982999999998</v>
      </c>
      <c r="AK532" t="s">
        <v>577</v>
      </c>
      <c r="AL532">
        <v>-90.791852000000006</v>
      </c>
      <c r="AM532">
        <v>25</v>
      </c>
      <c r="AN532">
        <v>2200</v>
      </c>
      <c r="AO532" t="s">
        <v>118</v>
      </c>
      <c r="AP532">
        <v>-93</v>
      </c>
      <c r="AQ532">
        <v>-53</v>
      </c>
      <c r="AR532">
        <v>320</v>
      </c>
      <c r="AZ532">
        <v>4366</v>
      </c>
      <c r="BA532">
        <v>1</v>
      </c>
      <c r="BB532" t="str">
        <f t="shared" si="129"/>
        <v xml:space="preserve">N325GC  </v>
      </c>
      <c r="BC532">
        <v>1</v>
      </c>
      <c r="BH532">
        <v>2225</v>
      </c>
      <c r="BI532">
        <v>1</v>
      </c>
      <c r="BJ532">
        <v>1</v>
      </c>
      <c r="BK532">
        <v>0</v>
      </c>
      <c r="BL532">
        <v>0</v>
      </c>
      <c r="BO532">
        <v>0</v>
      </c>
      <c r="BP532">
        <v>0</v>
      </c>
      <c r="BW532" t="str">
        <f>"15:28:16.926"</f>
        <v>15:28:16.926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0</v>
      </c>
      <c r="CP532" t="s">
        <v>119</v>
      </c>
      <c r="CQ532">
        <v>511</v>
      </c>
      <c r="CR532">
        <v>0</v>
      </c>
      <c r="CW532">
        <v>6982784</v>
      </c>
      <c r="CY532">
        <v>0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"01/04/2021 15:28:15.813"</f>
        <v>01/04/2021 15:28:15.813</v>
      </c>
      <c r="C533" t="str">
        <f t="shared" si="128"/>
        <v>FFDDD3C0</v>
      </c>
      <c r="D533" t="s">
        <v>306</v>
      </c>
      <c r="E533">
        <v>15</v>
      </c>
      <c r="H533">
        <v>30</v>
      </c>
      <c r="I533" t="s">
        <v>114</v>
      </c>
      <c r="J533" t="s">
        <v>307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 t="shared" ref="S533:T535" si="132">"15:28:17.000"</f>
        <v>15:28:17.000</v>
      </c>
      <c r="T533" t="str">
        <f t="shared" si="132"/>
        <v>15:28:17.000</v>
      </c>
      <c r="U533" t="str">
        <f t="shared" si="127"/>
        <v>A3817C</v>
      </c>
      <c r="V533">
        <v>0</v>
      </c>
      <c r="W533">
        <v>0</v>
      </c>
      <c r="X533">
        <v>1</v>
      </c>
      <c r="Z533">
        <v>1</v>
      </c>
      <c r="AA533">
        <v>8</v>
      </c>
      <c r="AB533">
        <v>3</v>
      </c>
      <c r="AC533">
        <v>0</v>
      </c>
      <c r="AD533">
        <v>9</v>
      </c>
      <c r="AE533">
        <v>0</v>
      </c>
      <c r="AF533">
        <v>3</v>
      </c>
      <c r="AG533">
        <v>2</v>
      </c>
      <c r="AH533">
        <v>0</v>
      </c>
      <c r="AI533" t="s">
        <v>578</v>
      </c>
      <c r="AJ533">
        <v>35.759726000000001</v>
      </c>
      <c r="AK533" t="s">
        <v>579</v>
      </c>
      <c r="AL533">
        <v>-90.792389</v>
      </c>
      <c r="AM533">
        <v>25</v>
      </c>
      <c r="AN533">
        <v>2200</v>
      </c>
      <c r="AO533" t="s">
        <v>118</v>
      </c>
      <c r="AP533">
        <v>-91</v>
      </c>
      <c r="AQ533">
        <v>-53</v>
      </c>
      <c r="AR533">
        <v>320</v>
      </c>
      <c r="AZ533">
        <v>4366</v>
      </c>
      <c r="BA533">
        <v>1</v>
      </c>
      <c r="BB533" t="str">
        <f t="shared" si="129"/>
        <v xml:space="preserve">N325GC  </v>
      </c>
      <c r="BC533">
        <v>1</v>
      </c>
      <c r="BH533">
        <v>2225</v>
      </c>
      <c r="BI533">
        <v>1</v>
      </c>
      <c r="BJ533">
        <v>1</v>
      </c>
      <c r="BK533">
        <v>0</v>
      </c>
      <c r="BL533">
        <v>0</v>
      </c>
      <c r="BO533">
        <v>0</v>
      </c>
      <c r="BP533">
        <v>0</v>
      </c>
      <c r="BW533" t="str">
        <f>"15:28:17.934"</f>
        <v>15:28:17.934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0</v>
      </c>
      <c r="CP533" t="s">
        <v>119</v>
      </c>
      <c r="CQ533">
        <v>530</v>
      </c>
      <c r="CR533">
        <v>0</v>
      </c>
      <c r="CW533">
        <v>7264629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"01/04/2021 15:28:15.813"</f>
        <v>01/04/2021 15:28:15.813</v>
      </c>
      <c r="C534" t="str">
        <f t="shared" si="128"/>
        <v>FFDDD3C0</v>
      </c>
      <c r="D534" t="s">
        <v>178</v>
      </c>
      <c r="E534">
        <v>9</v>
      </c>
      <c r="F534">
        <v>1009</v>
      </c>
      <c r="G534" t="s">
        <v>114</v>
      </c>
      <c r="J534" t="s">
        <v>179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 t="shared" si="132"/>
        <v>15:28:17.000</v>
      </c>
      <c r="T534" t="str">
        <f t="shared" si="132"/>
        <v>15:28:17.000</v>
      </c>
      <c r="U534" t="str">
        <f t="shared" si="127"/>
        <v>A3817C</v>
      </c>
      <c r="V534">
        <v>0</v>
      </c>
      <c r="W534">
        <v>0</v>
      </c>
      <c r="X534">
        <v>1</v>
      </c>
      <c r="Z534">
        <v>1</v>
      </c>
      <c r="AA534">
        <v>8</v>
      </c>
      <c r="AB534">
        <v>3</v>
      </c>
      <c r="AC534">
        <v>0</v>
      </c>
      <c r="AD534">
        <v>9</v>
      </c>
      <c r="AE534">
        <v>0</v>
      </c>
      <c r="AF534">
        <v>3</v>
      </c>
      <c r="AG534">
        <v>2</v>
      </c>
      <c r="AH534">
        <v>0</v>
      </c>
      <c r="AI534" t="s">
        <v>578</v>
      </c>
      <c r="AJ534">
        <v>35.759726000000001</v>
      </c>
      <c r="AK534" t="s">
        <v>579</v>
      </c>
      <c r="AL534">
        <v>-90.792389</v>
      </c>
      <c r="AM534">
        <v>25</v>
      </c>
      <c r="AN534">
        <v>2200</v>
      </c>
      <c r="AO534" t="s">
        <v>118</v>
      </c>
      <c r="AP534">
        <v>-91</v>
      </c>
      <c r="AQ534">
        <v>-53</v>
      </c>
      <c r="AR534">
        <v>320</v>
      </c>
      <c r="AZ534">
        <v>4366</v>
      </c>
      <c r="BA534">
        <v>1</v>
      </c>
      <c r="BB534" t="str">
        <f t="shared" si="129"/>
        <v xml:space="preserve">N325GC  </v>
      </c>
      <c r="BC534">
        <v>1</v>
      </c>
      <c r="BH534">
        <v>2225</v>
      </c>
      <c r="BI534">
        <v>1</v>
      </c>
      <c r="BJ534">
        <v>1</v>
      </c>
      <c r="BK534">
        <v>0</v>
      </c>
      <c r="BL534">
        <v>0</v>
      </c>
      <c r="BO534">
        <v>0</v>
      </c>
      <c r="BP534">
        <v>0</v>
      </c>
      <c r="BW534" t="str">
        <f>"15:28:17.934"</f>
        <v>15:28:17.934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0</v>
      </c>
      <c r="CP534" t="s">
        <v>119</v>
      </c>
      <c r="CQ534">
        <v>530</v>
      </c>
      <c r="CR534">
        <v>0</v>
      </c>
      <c r="CW534">
        <v>7264629</v>
      </c>
      <c r="CY534">
        <v>0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"01/04/2021 15:28:15.813"</f>
        <v>01/04/2021 15:28:15.813</v>
      </c>
      <c r="C535" t="str">
        <f t="shared" si="128"/>
        <v>FFDDD3C0</v>
      </c>
      <c r="D535" t="s">
        <v>113</v>
      </c>
      <c r="E535">
        <v>5</v>
      </c>
      <c r="H535">
        <v>169</v>
      </c>
      <c r="I535" t="s">
        <v>114</v>
      </c>
      <c r="J535" t="s">
        <v>115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 t="shared" si="132"/>
        <v>15:28:17.000</v>
      </c>
      <c r="T535" t="str">
        <f t="shared" si="132"/>
        <v>15:28:17.000</v>
      </c>
      <c r="U535" t="str">
        <f t="shared" si="127"/>
        <v>A3817C</v>
      </c>
      <c r="V535">
        <v>0</v>
      </c>
      <c r="W535">
        <v>0</v>
      </c>
      <c r="X535">
        <v>1</v>
      </c>
      <c r="Z535">
        <v>1</v>
      </c>
      <c r="AA535">
        <v>8</v>
      </c>
      <c r="AB535">
        <v>3</v>
      </c>
      <c r="AC535">
        <v>0</v>
      </c>
      <c r="AD535">
        <v>9</v>
      </c>
      <c r="AE535">
        <v>0</v>
      </c>
      <c r="AF535">
        <v>3</v>
      </c>
      <c r="AG535">
        <v>2</v>
      </c>
      <c r="AH535">
        <v>0</v>
      </c>
      <c r="AI535" t="s">
        <v>578</v>
      </c>
      <c r="AJ535">
        <v>35.759726000000001</v>
      </c>
      <c r="AK535" t="s">
        <v>579</v>
      </c>
      <c r="AL535">
        <v>-90.792389</v>
      </c>
      <c r="AM535">
        <v>25</v>
      </c>
      <c r="AN535">
        <v>2200</v>
      </c>
      <c r="AO535" t="s">
        <v>118</v>
      </c>
      <c r="AP535">
        <v>-91</v>
      </c>
      <c r="AQ535">
        <v>-53</v>
      </c>
      <c r="AR535">
        <v>320</v>
      </c>
      <c r="AZ535">
        <v>4366</v>
      </c>
      <c r="BA535">
        <v>1</v>
      </c>
      <c r="BB535" t="str">
        <f t="shared" si="129"/>
        <v xml:space="preserve">N325GC  </v>
      </c>
      <c r="BC535">
        <v>1</v>
      </c>
      <c r="BH535">
        <v>2225</v>
      </c>
      <c r="BI535">
        <v>1</v>
      </c>
      <c r="BJ535">
        <v>1</v>
      </c>
      <c r="BK535">
        <v>0</v>
      </c>
      <c r="BL535">
        <v>0</v>
      </c>
      <c r="BO535">
        <v>0</v>
      </c>
      <c r="BP535">
        <v>0</v>
      </c>
      <c r="BW535" t="str">
        <f>"15:28:17.934"</f>
        <v>15:28:17.934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0</v>
      </c>
      <c r="CP535" t="s">
        <v>119</v>
      </c>
      <c r="CQ535">
        <v>530</v>
      </c>
      <c r="CR535">
        <v>0</v>
      </c>
      <c r="CW535">
        <v>7264629</v>
      </c>
      <c r="CY535">
        <v>0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"01/04/2021 15:28:16.720"</f>
        <v>01/04/2021 15:28:16.720</v>
      </c>
      <c r="C536" t="str">
        <f t="shared" si="128"/>
        <v>FFDDD3C0</v>
      </c>
      <c r="D536" t="s">
        <v>178</v>
      </c>
      <c r="E536">
        <v>9</v>
      </c>
      <c r="F536">
        <v>1009</v>
      </c>
      <c r="G536" t="s">
        <v>114</v>
      </c>
      <c r="J536" t="s">
        <v>179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 t="shared" ref="S536:T538" si="133">"15:28:18.000"</f>
        <v>15:28:18.000</v>
      </c>
      <c r="T536" t="str">
        <f t="shared" si="133"/>
        <v>15:28:18.000</v>
      </c>
      <c r="U536" t="str">
        <f t="shared" si="127"/>
        <v>A3817C</v>
      </c>
      <c r="V536">
        <v>0</v>
      </c>
      <c r="W536">
        <v>0</v>
      </c>
      <c r="X536">
        <v>1</v>
      </c>
      <c r="Z536">
        <v>1</v>
      </c>
      <c r="AA536">
        <v>8</v>
      </c>
      <c r="AB536">
        <v>3</v>
      </c>
      <c r="AC536">
        <v>0</v>
      </c>
      <c r="AD536">
        <v>9</v>
      </c>
      <c r="AE536">
        <v>0</v>
      </c>
      <c r="AF536">
        <v>3</v>
      </c>
      <c r="AG536">
        <v>2</v>
      </c>
      <c r="AH536">
        <v>0</v>
      </c>
      <c r="AI536" t="s">
        <v>580</v>
      </c>
      <c r="AJ536">
        <v>35.75949</v>
      </c>
      <c r="AK536" t="s">
        <v>581</v>
      </c>
      <c r="AL536">
        <v>-90.792903999999993</v>
      </c>
      <c r="AM536">
        <v>25</v>
      </c>
      <c r="AN536">
        <v>2200</v>
      </c>
      <c r="AO536" t="s">
        <v>118</v>
      </c>
      <c r="AP536">
        <v>-91</v>
      </c>
      <c r="AQ536">
        <v>-53</v>
      </c>
      <c r="AR536">
        <v>256</v>
      </c>
      <c r="AZ536">
        <v>4366</v>
      </c>
      <c r="BA536">
        <v>1</v>
      </c>
      <c r="BB536" t="str">
        <f t="shared" si="129"/>
        <v xml:space="preserve">N325GC  </v>
      </c>
      <c r="BC536">
        <v>1</v>
      </c>
      <c r="BH536">
        <v>2225</v>
      </c>
      <c r="BI536">
        <v>1</v>
      </c>
      <c r="BJ536">
        <v>1</v>
      </c>
      <c r="BK536">
        <v>0</v>
      </c>
      <c r="BL536">
        <v>0</v>
      </c>
      <c r="BO536">
        <v>0</v>
      </c>
      <c r="BP536">
        <v>0</v>
      </c>
      <c r="BW536" t="str">
        <f>"15:28:18.818"</f>
        <v>15:28:18.818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0</v>
      </c>
      <c r="CP536" t="s">
        <v>119</v>
      </c>
      <c r="CQ536">
        <v>511</v>
      </c>
      <c r="CR536">
        <v>0</v>
      </c>
      <c r="CW536">
        <v>6983135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"01/04/2021 15:28:16.720"</f>
        <v>01/04/2021 15:28:16.720</v>
      </c>
      <c r="C537" t="str">
        <f t="shared" si="128"/>
        <v>FFDDD3C0</v>
      </c>
      <c r="D537" t="s">
        <v>306</v>
      </c>
      <c r="E537">
        <v>15</v>
      </c>
      <c r="H537">
        <v>30</v>
      </c>
      <c r="I537" t="s">
        <v>114</v>
      </c>
      <c r="J537" t="s">
        <v>307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 t="shared" si="133"/>
        <v>15:28:18.000</v>
      </c>
      <c r="T537" t="str">
        <f t="shared" si="133"/>
        <v>15:28:18.000</v>
      </c>
      <c r="U537" t="str">
        <f t="shared" si="127"/>
        <v>A3817C</v>
      </c>
      <c r="V537">
        <v>0</v>
      </c>
      <c r="W537">
        <v>0</v>
      </c>
      <c r="X537">
        <v>1</v>
      </c>
      <c r="Z537">
        <v>1</v>
      </c>
      <c r="AA537">
        <v>8</v>
      </c>
      <c r="AB537">
        <v>3</v>
      </c>
      <c r="AC537">
        <v>0</v>
      </c>
      <c r="AD537">
        <v>9</v>
      </c>
      <c r="AE537">
        <v>0</v>
      </c>
      <c r="AF537">
        <v>3</v>
      </c>
      <c r="AG537">
        <v>2</v>
      </c>
      <c r="AH537">
        <v>0</v>
      </c>
      <c r="AI537" t="s">
        <v>580</v>
      </c>
      <c r="AJ537">
        <v>35.75949</v>
      </c>
      <c r="AK537" t="s">
        <v>581</v>
      </c>
      <c r="AL537">
        <v>-90.792903999999993</v>
      </c>
      <c r="AM537">
        <v>25</v>
      </c>
      <c r="AN537">
        <v>2200</v>
      </c>
      <c r="AO537" t="s">
        <v>118</v>
      </c>
      <c r="AP537">
        <v>-91</v>
      </c>
      <c r="AQ537">
        <v>-53</v>
      </c>
      <c r="AR537">
        <v>256</v>
      </c>
      <c r="AZ537">
        <v>4366</v>
      </c>
      <c r="BA537">
        <v>1</v>
      </c>
      <c r="BB537" t="str">
        <f t="shared" si="129"/>
        <v xml:space="preserve">N325GC  </v>
      </c>
      <c r="BC537">
        <v>1</v>
      </c>
      <c r="BH537">
        <v>2225</v>
      </c>
      <c r="BI537">
        <v>1</v>
      </c>
      <c r="BJ537">
        <v>1</v>
      </c>
      <c r="BK537">
        <v>0</v>
      </c>
      <c r="BL537">
        <v>0</v>
      </c>
      <c r="BO537">
        <v>0</v>
      </c>
      <c r="BP537">
        <v>0</v>
      </c>
      <c r="BW537" t="str">
        <f>"15:28:18.818"</f>
        <v>15:28:18.818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0</v>
      </c>
      <c r="CP537" t="s">
        <v>119</v>
      </c>
      <c r="CQ537">
        <v>530</v>
      </c>
      <c r="CR537">
        <v>0</v>
      </c>
      <c r="CW537">
        <v>7264801</v>
      </c>
      <c r="CY537">
        <v>0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"01/04/2021 15:28:16.720"</f>
        <v>01/04/2021 15:28:16.720</v>
      </c>
      <c r="C538" t="str">
        <f t="shared" si="128"/>
        <v>FFDDD3C0</v>
      </c>
      <c r="D538" t="s">
        <v>113</v>
      </c>
      <c r="E538">
        <v>5</v>
      </c>
      <c r="H538">
        <v>169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 t="shared" si="133"/>
        <v>15:28:18.000</v>
      </c>
      <c r="T538" t="str">
        <f t="shared" si="133"/>
        <v>15:28:18.000</v>
      </c>
      <c r="U538" t="str">
        <f t="shared" si="127"/>
        <v>A3817C</v>
      </c>
      <c r="V538">
        <v>0</v>
      </c>
      <c r="W538">
        <v>0</v>
      </c>
      <c r="X538">
        <v>1</v>
      </c>
      <c r="Z538">
        <v>1</v>
      </c>
      <c r="AA538">
        <v>8</v>
      </c>
      <c r="AB538">
        <v>3</v>
      </c>
      <c r="AC538">
        <v>0</v>
      </c>
      <c r="AD538">
        <v>9</v>
      </c>
      <c r="AE538">
        <v>0</v>
      </c>
      <c r="AF538">
        <v>3</v>
      </c>
      <c r="AG538">
        <v>2</v>
      </c>
      <c r="AH538">
        <v>0</v>
      </c>
      <c r="AI538" t="s">
        <v>580</v>
      </c>
      <c r="AJ538">
        <v>35.75949</v>
      </c>
      <c r="AK538" t="s">
        <v>581</v>
      </c>
      <c r="AL538">
        <v>-90.792903999999993</v>
      </c>
      <c r="AM538">
        <v>25</v>
      </c>
      <c r="AN538">
        <v>2200</v>
      </c>
      <c r="AO538" t="s">
        <v>118</v>
      </c>
      <c r="AP538">
        <v>-91</v>
      </c>
      <c r="AQ538">
        <v>-53</v>
      </c>
      <c r="AR538">
        <v>256</v>
      </c>
      <c r="AZ538">
        <v>4366</v>
      </c>
      <c r="BA538">
        <v>1</v>
      </c>
      <c r="BB538" t="str">
        <f t="shared" si="129"/>
        <v xml:space="preserve">N325GC  </v>
      </c>
      <c r="BC538">
        <v>1</v>
      </c>
      <c r="BH538">
        <v>2225</v>
      </c>
      <c r="BI538">
        <v>1</v>
      </c>
      <c r="BJ538">
        <v>1</v>
      </c>
      <c r="BK538">
        <v>0</v>
      </c>
      <c r="BL538">
        <v>0</v>
      </c>
      <c r="BO538">
        <v>0</v>
      </c>
      <c r="BP538">
        <v>0</v>
      </c>
      <c r="BW538" t="str">
        <f>"15:28:18.818"</f>
        <v>15:28:18.818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0</v>
      </c>
      <c r="CP538" t="s">
        <v>119</v>
      </c>
      <c r="CQ538">
        <v>511</v>
      </c>
      <c r="CR538">
        <v>0</v>
      </c>
      <c r="CW538">
        <v>6983135</v>
      </c>
      <c r="CY538">
        <v>0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"01/04/2021 15:28:17.121"</f>
        <v>01/04/2021 15:28:17.121</v>
      </c>
      <c r="C539" t="str">
        <f t="shared" si="128"/>
        <v>FFDDD3C0</v>
      </c>
      <c r="D539" t="s">
        <v>178</v>
      </c>
      <c r="E539">
        <v>9</v>
      </c>
      <c r="F539">
        <v>1009</v>
      </c>
      <c r="G539" t="s">
        <v>114</v>
      </c>
      <c r="J539" t="s">
        <v>179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 t="shared" ref="S539:T541" si="134">"15:28:19.000"</f>
        <v>15:28:19.000</v>
      </c>
      <c r="T539" t="str">
        <f t="shared" si="134"/>
        <v>15:28:19.000</v>
      </c>
      <c r="U539" t="str">
        <f t="shared" si="127"/>
        <v>A3817C</v>
      </c>
      <c r="V539">
        <v>0</v>
      </c>
      <c r="W539">
        <v>0</v>
      </c>
      <c r="X539">
        <v>1</v>
      </c>
      <c r="Z539">
        <v>1</v>
      </c>
      <c r="AA539">
        <v>8</v>
      </c>
      <c r="AB539">
        <v>3</v>
      </c>
      <c r="AC539">
        <v>0</v>
      </c>
      <c r="AD539">
        <v>9</v>
      </c>
      <c r="AE539">
        <v>0</v>
      </c>
      <c r="AF539">
        <v>3</v>
      </c>
      <c r="AG539">
        <v>2</v>
      </c>
      <c r="AH539">
        <v>0</v>
      </c>
      <c r="AI539" t="s">
        <v>582</v>
      </c>
      <c r="AJ539">
        <v>35.759231999999997</v>
      </c>
      <c r="AK539" t="s">
        <v>583</v>
      </c>
      <c r="AL539">
        <v>-90.793440000000004</v>
      </c>
      <c r="AM539">
        <v>25</v>
      </c>
      <c r="AN539">
        <v>2200</v>
      </c>
      <c r="AO539" t="s">
        <v>118</v>
      </c>
      <c r="AP539">
        <v>-92</v>
      </c>
      <c r="AQ539">
        <v>-53</v>
      </c>
      <c r="AR539">
        <v>192</v>
      </c>
      <c r="AZ539">
        <v>4366</v>
      </c>
      <c r="BA539">
        <v>1</v>
      </c>
      <c r="BB539" t="str">
        <f t="shared" si="129"/>
        <v xml:space="preserve">N325GC  </v>
      </c>
      <c r="BC539">
        <v>1</v>
      </c>
      <c r="BH539">
        <v>2225</v>
      </c>
      <c r="BI539">
        <v>1</v>
      </c>
      <c r="BJ539">
        <v>1</v>
      </c>
      <c r="BK539">
        <v>0</v>
      </c>
      <c r="BL539">
        <v>0</v>
      </c>
      <c r="BO539">
        <v>0</v>
      </c>
      <c r="BP539">
        <v>0</v>
      </c>
      <c r="BW539" t="str">
        <f>"15:28:19.214"</f>
        <v>15:28:19.214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0</v>
      </c>
      <c r="CP539" t="s">
        <v>119</v>
      </c>
      <c r="CQ539">
        <v>530</v>
      </c>
      <c r="CR539">
        <v>0</v>
      </c>
      <c r="CW539">
        <v>7264876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"01/04/2021 15:28:17.121"</f>
        <v>01/04/2021 15:28:17.121</v>
      </c>
      <c r="C540" t="str">
        <f t="shared" si="128"/>
        <v>FFDDD3C0</v>
      </c>
      <c r="D540" t="s">
        <v>306</v>
      </c>
      <c r="E540">
        <v>15</v>
      </c>
      <c r="H540">
        <v>30</v>
      </c>
      <c r="I540" t="s">
        <v>114</v>
      </c>
      <c r="J540" t="s">
        <v>307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 t="shared" si="134"/>
        <v>15:28:19.000</v>
      </c>
      <c r="T540" t="str">
        <f t="shared" si="134"/>
        <v>15:28:19.000</v>
      </c>
      <c r="U540" t="str">
        <f t="shared" si="127"/>
        <v>A3817C</v>
      </c>
      <c r="V540">
        <v>0</v>
      </c>
      <c r="W540">
        <v>0</v>
      </c>
      <c r="X540">
        <v>1</v>
      </c>
      <c r="Z540">
        <v>1</v>
      </c>
      <c r="AA540">
        <v>8</v>
      </c>
      <c r="AB540">
        <v>3</v>
      </c>
      <c r="AC540">
        <v>0</v>
      </c>
      <c r="AD540">
        <v>9</v>
      </c>
      <c r="AE540">
        <v>0</v>
      </c>
      <c r="AF540">
        <v>3</v>
      </c>
      <c r="AG540">
        <v>2</v>
      </c>
      <c r="AH540">
        <v>0</v>
      </c>
      <c r="AI540" t="s">
        <v>582</v>
      </c>
      <c r="AJ540">
        <v>35.759231999999997</v>
      </c>
      <c r="AK540" t="s">
        <v>583</v>
      </c>
      <c r="AL540">
        <v>-90.793440000000004</v>
      </c>
      <c r="AM540">
        <v>25</v>
      </c>
      <c r="AN540">
        <v>2200</v>
      </c>
      <c r="AO540" t="s">
        <v>118</v>
      </c>
      <c r="AP540">
        <v>-92</v>
      </c>
      <c r="AQ540">
        <v>-53</v>
      </c>
      <c r="AR540">
        <v>192</v>
      </c>
      <c r="AZ540">
        <v>4366</v>
      </c>
      <c r="BA540">
        <v>1</v>
      </c>
      <c r="BB540" t="str">
        <f t="shared" si="129"/>
        <v xml:space="preserve">N325GC  </v>
      </c>
      <c r="BC540">
        <v>1</v>
      </c>
      <c r="BH540">
        <v>2225</v>
      </c>
      <c r="BI540">
        <v>1</v>
      </c>
      <c r="BJ540">
        <v>1</v>
      </c>
      <c r="BK540">
        <v>0</v>
      </c>
      <c r="BL540">
        <v>0</v>
      </c>
      <c r="BO540">
        <v>0</v>
      </c>
      <c r="BP540">
        <v>0</v>
      </c>
      <c r="BW540" t="str">
        <f>"15:28:19.214"</f>
        <v>15:28:19.214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0</v>
      </c>
      <c r="CP540" t="s">
        <v>119</v>
      </c>
      <c r="CQ540">
        <v>530</v>
      </c>
      <c r="CR540">
        <v>0</v>
      </c>
      <c r="CW540">
        <v>7264876</v>
      </c>
      <c r="CY540">
        <v>0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"01/04/2021 15:28:17.121"</f>
        <v>01/04/2021 15:28:17.121</v>
      </c>
      <c r="C541" t="str">
        <f t="shared" si="128"/>
        <v>FFDDD3C0</v>
      </c>
      <c r="D541" t="s">
        <v>113</v>
      </c>
      <c r="E541">
        <v>5</v>
      </c>
      <c r="H541">
        <v>169</v>
      </c>
      <c r="I541" t="s">
        <v>114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 t="shared" si="134"/>
        <v>15:28:19.000</v>
      </c>
      <c r="T541" t="str">
        <f t="shared" si="134"/>
        <v>15:28:19.000</v>
      </c>
      <c r="U541" t="str">
        <f t="shared" si="127"/>
        <v>A3817C</v>
      </c>
      <c r="V541">
        <v>0</v>
      </c>
      <c r="W541">
        <v>0</v>
      </c>
      <c r="X541">
        <v>1</v>
      </c>
      <c r="Z541">
        <v>1</v>
      </c>
      <c r="AA541">
        <v>8</v>
      </c>
      <c r="AB541">
        <v>3</v>
      </c>
      <c r="AC541">
        <v>0</v>
      </c>
      <c r="AD541">
        <v>9</v>
      </c>
      <c r="AE541">
        <v>0</v>
      </c>
      <c r="AF541">
        <v>3</v>
      </c>
      <c r="AG541">
        <v>2</v>
      </c>
      <c r="AH541">
        <v>0</v>
      </c>
      <c r="AI541" t="s">
        <v>582</v>
      </c>
      <c r="AJ541">
        <v>35.759231999999997</v>
      </c>
      <c r="AK541" t="s">
        <v>583</v>
      </c>
      <c r="AL541">
        <v>-90.793440000000004</v>
      </c>
      <c r="AM541">
        <v>25</v>
      </c>
      <c r="AN541">
        <v>2200</v>
      </c>
      <c r="AO541" t="s">
        <v>118</v>
      </c>
      <c r="AP541">
        <v>-92</v>
      </c>
      <c r="AQ541">
        <v>-53</v>
      </c>
      <c r="AR541">
        <v>192</v>
      </c>
      <c r="AZ541">
        <v>4366</v>
      </c>
      <c r="BA541">
        <v>1</v>
      </c>
      <c r="BB541" t="str">
        <f t="shared" si="129"/>
        <v xml:space="preserve">N325GC  </v>
      </c>
      <c r="BC541">
        <v>1</v>
      </c>
      <c r="BH541">
        <v>2225</v>
      </c>
      <c r="BI541">
        <v>1</v>
      </c>
      <c r="BJ541">
        <v>1</v>
      </c>
      <c r="BK541">
        <v>0</v>
      </c>
      <c r="BL541">
        <v>0</v>
      </c>
      <c r="BO541">
        <v>0</v>
      </c>
      <c r="BP541">
        <v>0</v>
      </c>
      <c r="BW541" t="str">
        <f>"15:28:19.214"</f>
        <v>15:28:19.214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0</v>
      </c>
      <c r="CP541" t="s">
        <v>119</v>
      </c>
      <c r="CQ541">
        <v>530</v>
      </c>
      <c r="CR541">
        <v>0</v>
      </c>
      <c r="CW541">
        <v>7264876</v>
      </c>
      <c r="CY541">
        <v>0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"01/04/2021 15:28:18.780"</f>
        <v>01/04/2021 15:28:18.780</v>
      </c>
      <c r="C542" t="str">
        <f t="shared" si="128"/>
        <v>FFDDD3C0</v>
      </c>
      <c r="D542" t="s">
        <v>178</v>
      </c>
      <c r="E542">
        <v>9</v>
      </c>
      <c r="F542">
        <v>1009</v>
      </c>
      <c r="G542" t="s">
        <v>114</v>
      </c>
      <c r="J542" t="s">
        <v>179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 t="shared" ref="S542:T544" si="135">"15:28:20.000"</f>
        <v>15:28:20.000</v>
      </c>
      <c r="T542" t="str">
        <f t="shared" si="135"/>
        <v>15:28:20.000</v>
      </c>
      <c r="U542" t="str">
        <f t="shared" si="127"/>
        <v>A3817C</v>
      </c>
      <c r="V542">
        <v>0</v>
      </c>
      <c r="W542">
        <v>0</v>
      </c>
      <c r="X542">
        <v>1</v>
      </c>
      <c r="Z542">
        <v>1</v>
      </c>
      <c r="AA542">
        <v>8</v>
      </c>
      <c r="AB542">
        <v>3</v>
      </c>
      <c r="AC542">
        <v>0</v>
      </c>
      <c r="AD542">
        <v>9</v>
      </c>
      <c r="AE542">
        <v>0</v>
      </c>
      <c r="AF542">
        <v>3</v>
      </c>
      <c r="AG542">
        <v>2</v>
      </c>
      <c r="AH542">
        <v>0</v>
      </c>
      <c r="AI542" t="s">
        <v>584</v>
      </c>
      <c r="AJ542">
        <v>35.758996000000003</v>
      </c>
      <c r="AK542" t="s">
        <v>585</v>
      </c>
      <c r="AL542">
        <v>-90.793976999999998</v>
      </c>
      <c r="AM542">
        <v>25</v>
      </c>
      <c r="AN542">
        <v>2200</v>
      </c>
      <c r="AO542" t="s">
        <v>118</v>
      </c>
      <c r="AP542">
        <v>-92</v>
      </c>
      <c r="AQ542">
        <v>-53</v>
      </c>
      <c r="AR542">
        <v>64</v>
      </c>
      <c r="AZ542">
        <v>4366</v>
      </c>
      <c r="BA542">
        <v>1</v>
      </c>
      <c r="BB542" t="str">
        <f t="shared" si="129"/>
        <v xml:space="preserve">N325GC  </v>
      </c>
      <c r="BC542">
        <v>1</v>
      </c>
      <c r="BH542">
        <v>2225</v>
      </c>
      <c r="BI542">
        <v>1</v>
      </c>
      <c r="BJ542">
        <v>1</v>
      </c>
      <c r="BK542">
        <v>0</v>
      </c>
      <c r="BL542">
        <v>0</v>
      </c>
      <c r="BO542">
        <v>0</v>
      </c>
      <c r="BP542">
        <v>0</v>
      </c>
      <c r="BW542" t="str">
        <f>"15:28:20.892"</f>
        <v>15:28:20.892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0</v>
      </c>
      <c r="CP542" t="s">
        <v>119</v>
      </c>
      <c r="CQ542">
        <v>530</v>
      </c>
      <c r="CR542">
        <v>0</v>
      </c>
      <c r="CW542">
        <v>7265197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"01/04/2021 15:28:18.780"</f>
        <v>01/04/2021 15:28:18.780</v>
      </c>
      <c r="C543" t="str">
        <f t="shared" si="128"/>
        <v>FFDDD3C0</v>
      </c>
      <c r="D543" t="s">
        <v>306</v>
      </c>
      <c r="E543">
        <v>15</v>
      </c>
      <c r="H543">
        <v>30</v>
      </c>
      <c r="I543" t="s">
        <v>114</v>
      </c>
      <c r="J543" t="s">
        <v>307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 t="shared" si="135"/>
        <v>15:28:20.000</v>
      </c>
      <c r="T543" t="str">
        <f t="shared" si="135"/>
        <v>15:28:20.000</v>
      </c>
      <c r="U543" t="str">
        <f t="shared" si="127"/>
        <v>A3817C</v>
      </c>
      <c r="V543">
        <v>0</v>
      </c>
      <c r="W543">
        <v>0</v>
      </c>
      <c r="X543">
        <v>1</v>
      </c>
      <c r="Z543">
        <v>1</v>
      </c>
      <c r="AA543">
        <v>8</v>
      </c>
      <c r="AB543">
        <v>3</v>
      </c>
      <c r="AC543">
        <v>0</v>
      </c>
      <c r="AD543">
        <v>9</v>
      </c>
      <c r="AE543">
        <v>0</v>
      </c>
      <c r="AF543">
        <v>3</v>
      </c>
      <c r="AG543">
        <v>2</v>
      </c>
      <c r="AH543">
        <v>0</v>
      </c>
      <c r="AI543" t="s">
        <v>584</v>
      </c>
      <c r="AJ543">
        <v>35.758996000000003</v>
      </c>
      <c r="AK543" t="s">
        <v>585</v>
      </c>
      <c r="AL543">
        <v>-90.793976999999998</v>
      </c>
      <c r="AM543">
        <v>25</v>
      </c>
      <c r="AN543">
        <v>2200</v>
      </c>
      <c r="AO543" t="s">
        <v>118</v>
      </c>
      <c r="AP543">
        <v>-92</v>
      </c>
      <c r="AQ543">
        <v>-53</v>
      </c>
      <c r="AR543">
        <v>64</v>
      </c>
      <c r="AZ543">
        <v>4366</v>
      </c>
      <c r="BA543">
        <v>1</v>
      </c>
      <c r="BB543" t="str">
        <f t="shared" si="129"/>
        <v xml:space="preserve">N325GC  </v>
      </c>
      <c r="BC543">
        <v>1</v>
      </c>
      <c r="BH543">
        <v>2225</v>
      </c>
      <c r="BI543">
        <v>1</v>
      </c>
      <c r="BJ543">
        <v>1</v>
      </c>
      <c r="BK543">
        <v>0</v>
      </c>
      <c r="BL543">
        <v>0</v>
      </c>
      <c r="BO543">
        <v>0</v>
      </c>
      <c r="BP543">
        <v>0</v>
      </c>
      <c r="BW543" t="str">
        <f>"15:28:20.892"</f>
        <v>15:28:20.892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0</v>
      </c>
      <c r="CP543" t="s">
        <v>119</v>
      </c>
      <c r="CQ543">
        <v>530</v>
      </c>
      <c r="CR543">
        <v>0</v>
      </c>
      <c r="CW543">
        <v>7265197</v>
      </c>
      <c r="CY543">
        <v>0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"01/04/2021 15:28:18.780"</f>
        <v>01/04/2021 15:28:18.780</v>
      </c>
      <c r="C544" t="str">
        <f t="shared" si="128"/>
        <v>FFDDD3C0</v>
      </c>
      <c r="D544" t="s">
        <v>113</v>
      </c>
      <c r="E544">
        <v>5</v>
      </c>
      <c r="H544">
        <v>169</v>
      </c>
      <c r="I544" t="s">
        <v>114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 t="shared" si="135"/>
        <v>15:28:20.000</v>
      </c>
      <c r="T544" t="str">
        <f t="shared" si="135"/>
        <v>15:28:20.000</v>
      </c>
      <c r="U544" t="str">
        <f t="shared" si="127"/>
        <v>A3817C</v>
      </c>
      <c r="V544">
        <v>0</v>
      </c>
      <c r="W544">
        <v>0</v>
      </c>
      <c r="X544">
        <v>1</v>
      </c>
      <c r="Z544">
        <v>1</v>
      </c>
      <c r="AA544">
        <v>8</v>
      </c>
      <c r="AB544">
        <v>3</v>
      </c>
      <c r="AC544">
        <v>0</v>
      </c>
      <c r="AD544">
        <v>9</v>
      </c>
      <c r="AE544">
        <v>0</v>
      </c>
      <c r="AF544">
        <v>3</v>
      </c>
      <c r="AG544">
        <v>2</v>
      </c>
      <c r="AH544">
        <v>0</v>
      </c>
      <c r="AI544" t="s">
        <v>584</v>
      </c>
      <c r="AJ544">
        <v>35.758996000000003</v>
      </c>
      <c r="AK544" t="s">
        <v>585</v>
      </c>
      <c r="AL544">
        <v>-90.793976999999998</v>
      </c>
      <c r="AM544">
        <v>25</v>
      </c>
      <c r="AN544">
        <v>2200</v>
      </c>
      <c r="AO544" t="s">
        <v>118</v>
      </c>
      <c r="AP544">
        <v>-92</v>
      </c>
      <c r="AQ544">
        <v>-53</v>
      </c>
      <c r="AR544">
        <v>64</v>
      </c>
      <c r="AZ544">
        <v>4366</v>
      </c>
      <c r="BA544">
        <v>1</v>
      </c>
      <c r="BB544" t="str">
        <f t="shared" si="129"/>
        <v xml:space="preserve">N325GC  </v>
      </c>
      <c r="BC544">
        <v>1</v>
      </c>
      <c r="BH544">
        <v>2225</v>
      </c>
      <c r="BI544">
        <v>1</v>
      </c>
      <c r="BJ544">
        <v>1</v>
      </c>
      <c r="BK544">
        <v>0</v>
      </c>
      <c r="BL544">
        <v>0</v>
      </c>
      <c r="BO544">
        <v>0</v>
      </c>
      <c r="BP544">
        <v>0</v>
      </c>
      <c r="BW544" t="str">
        <f>"15:28:20.892"</f>
        <v>15:28:20.892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0</v>
      </c>
      <c r="CP544" t="s">
        <v>119</v>
      </c>
      <c r="CQ544">
        <v>530</v>
      </c>
      <c r="CR544">
        <v>0</v>
      </c>
      <c r="CW544">
        <v>7265197</v>
      </c>
      <c r="CY544">
        <v>0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"01/04/2021 15:28:19.182"</f>
        <v>01/04/2021 15:28:19.182</v>
      </c>
      <c r="C545" t="str">
        <f t="shared" si="128"/>
        <v>FFDDD3C0</v>
      </c>
      <c r="D545" t="s">
        <v>178</v>
      </c>
      <c r="E545">
        <v>9</v>
      </c>
      <c r="F545">
        <v>1009</v>
      </c>
      <c r="G545" t="s">
        <v>114</v>
      </c>
      <c r="J545" t="s">
        <v>179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>"15:28:21.000"</f>
        <v>15:28:21.000</v>
      </c>
      <c r="T545" t="str">
        <f>"15:28:21.000"</f>
        <v>15:28:21.000</v>
      </c>
      <c r="U545" t="str">
        <f t="shared" si="127"/>
        <v>A3817C</v>
      </c>
      <c r="V545">
        <v>0</v>
      </c>
      <c r="W545">
        <v>0</v>
      </c>
      <c r="X545">
        <v>1</v>
      </c>
      <c r="Z545">
        <v>1</v>
      </c>
      <c r="AA545">
        <v>8</v>
      </c>
      <c r="AB545">
        <v>3</v>
      </c>
      <c r="AC545">
        <v>0</v>
      </c>
      <c r="AD545">
        <v>9</v>
      </c>
      <c r="AE545">
        <v>0</v>
      </c>
      <c r="AF545">
        <v>3</v>
      </c>
      <c r="AG545">
        <v>2</v>
      </c>
      <c r="AH545">
        <v>0</v>
      </c>
      <c r="AI545" t="s">
        <v>586</v>
      </c>
      <c r="AJ545">
        <v>35.758716999999997</v>
      </c>
      <c r="AK545" t="s">
        <v>587</v>
      </c>
      <c r="AL545">
        <v>-90.794512999999995</v>
      </c>
      <c r="AM545">
        <v>25</v>
      </c>
      <c r="AN545">
        <v>2200</v>
      </c>
      <c r="AO545" t="s">
        <v>118</v>
      </c>
      <c r="AP545">
        <v>-92</v>
      </c>
      <c r="AQ545">
        <v>-52</v>
      </c>
      <c r="AR545">
        <v>64</v>
      </c>
      <c r="AZ545">
        <v>4366</v>
      </c>
      <c r="BA545">
        <v>1</v>
      </c>
      <c r="BB545" t="str">
        <f t="shared" si="129"/>
        <v xml:space="preserve">N325GC  </v>
      </c>
      <c r="BC545">
        <v>1</v>
      </c>
      <c r="BH545">
        <v>2225</v>
      </c>
      <c r="BI545">
        <v>1</v>
      </c>
      <c r="BJ545">
        <v>1</v>
      </c>
      <c r="BK545">
        <v>0</v>
      </c>
      <c r="BL545">
        <v>0</v>
      </c>
      <c r="BO545">
        <v>0</v>
      </c>
      <c r="BP545">
        <v>0</v>
      </c>
      <c r="BW545" t="str">
        <f>"15:28:21.276"</f>
        <v>15:28:21.276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0</v>
      </c>
      <c r="CP545" t="s">
        <v>119</v>
      </c>
      <c r="CQ545">
        <v>511</v>
      </c>
      <c r="CR545">
        <v>0</v>
      </c>
      <c r="CW545">
        <v>6983582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"01/04/2021 15:28:19.182"</f>
        <v>01/04/2021 15:28:19.182</v>
      </c>
      <c r="C546" t="str">
        <f t="shared" si="128"/>
        <v>FFDDD3C0</v>
      </c>
      <c r="D546" t="s">
        <v>113</v>
      </c>
      <c r="E546">
        <v>5</v>
      </c>
      <c r="H546">
        <v>169</v>
      </c>
      <c r="I546" t="s">
        <v>114</v>
      </c>
      <c r="J546" t="s">
        <v>115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>"15:28:21.000"</f>
        <v>15:28:21.000</v>
      </c>
      <c r="T546" t="str">
        <f>"15:28:21.000"</f>
        <v>15:28:21.000</v>
      </c>
      <c r="U546" t="str">
        <f t="shared" si="127"/>
        <v>A3817C</v>
      </c>
      <c r="V546">
        <v>0</v>
      </c>
      <c r="W546">
        <v>0</v>
      </c>
      <c r="X546">
        <v>1</v>
      </c>
      <c r="Z546">
        <v>1</v>
      </c>
      <c r="AA546">
        <v>8</v>
      </c>
      <c r="AB546">
        <v>3</v>
      </c>
      <c r="AC546">
        <v>0</v>
      </c>
      <c r="AD546">
        <v>9</v>
      </c>
      <c r="AE546">
        <v>0</v>
      </c>
      <c r="AF546">
        <v>3</v>
      </c>
      <c r="AG546">
        <v>2</v>
      </c>
      <c r="AH546">
        <v>0</v>
      </c>
      <c r="AI546" t="s">
        <v>586</v>
      </c>
      <c r="AJ546">
        <v>35.758716999999997</v>
      </c>
      <c r="AK546" t="s">
        <v>587</v>
      </c>
      <c r="AL546">
        <v>-90.794512999999995</v>
      </c>
      <c r="AM546">
        <v>25</v>
      </c>
      <c r="AN546">
        <v>2200</v>
      </c>
      <c r="AO546" t="s">
        <v>118</v>
      </c>
      <c r="AP546">
        <v>-92</v>
      </c>
      <c r="AQ546">
        <v>-52</v>
      </c>
      <c r="AR546">
        <v>64</v>
      </c>
      <c r="AZ546">
        <v>4366</v>
      </c>
      <c r="BA546">
        <v>1</v>
      </c>
      <c r="BB546" t="str">
        <f t="shared" si="129"/>
        <v xml:space="preserve">N325GC  </v>
      </c>
      <c r="BC546">
        <v>1</v>
      </c>
      <c r="BH546">
        <v>2225</v>
      </c>
      <c r="BI546">
        <v>1</v>
      </c>
      <c r="BJ546">
        <v>1</v>
      </c>
      <c r="BK546">
        <v>0</v>
      </c>
      <c r="BL546">
        <v>0</v>
      </c>
      <c r="BO546">
        <v>0</v>
      </c>
      <c r="BP546">
        <v>0</v>
      </c>
      <c r="BW546" t="str">
        <f>"15:28:21.276"</f>
        <v>15:28:21.276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0</v>
      </c>
      <c r="CP546" t="s">
        <v>119</v>
      </c>
      <c r="CQ546">
        <v>511</v>
      </c>
      <c r="CR546">
        <v>0</v>
      </c>
      <c r="CW546">
        <v>6983582</v>
      </c>
      <c r="CY546">
        <v>0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"01/04/2021 15:28:22.890"</f>
        <v>01/04/2021 15:28:22.890</v>
      </c>
      <c r="C547" t="str">
        <f t="shared" si="128"/>
        <v>FFDDD3C0</v>
      </c>
      <c r="D547" t="s">
        <v>113</v>
      </c>
      <c r="E547">
        <v>5</v>
      </c>
      <c r="H547">
        <v>169</v>
      </c>
      <c r="I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 t="shared" ref="S547:T549" si="136">"15:28:24.000"</f>
        <v>15:28:24.000</v>
      </c>
      <c r="T547" t="str">
        <f t="shared" si="136"/>
        <v>15:28:24.000</v>
      </c>
      <c r="U547" t="str">
        <f t="shared" si="127"/>
        <v>A3817C</v>
      </c>
      <c r="V547">
        <v>0</v>
      </c>
      <c r="W547">
        <v>0</v>
      </c>
      <c r="X547">
        <v>1</v>
      </c>
      <c r="Z547">
        <v>1</v>
      </c>
      <c r="AA547">
        <v>8</v>
      </c>
      <c r="AB547">
        <v>3</v>
      </c>
      <c r="AC547">
        <v>0</v>
      </c>
      <c r="AD547">
        <v>9</v>
      </c>
      <c r="AE547">
        <v>0</v>
      </c>
      <c r="AF547">
        <v>3</v>
      </c>
      <c r="AG547">
        <v>2</v>
      </c>
      <c r="AH547">
        <v>0</v>
      </c>
      <c r="AI547" t="s">
        <v>588</v>
      </c>
      <c r="AJ547">
        <v>35.757966000000003</v>
      </c>
      <c r="AK547" t="s">
        <v>589</v>
      </c>
      <c r="AL547">
        <v>-90.796100999999993</v>
      </c>
      <c r="AM547">
        <v>25</v>
      </c>
      <c r="AN547">
        <v>2200</v>
      </c>
      <c r="AO547" t="s">
        <v>118</v>
      </c>
      <c r="AP547">
        <v>-92</v>
      </c>
      <c r="AQ547">
        <v>-54</v>
      </c>
      <c r="AR547">
        <v>-64</v>
      </c>
      <c r="AZ547">
        <v>4366</v>
      </c>
      <c r="BA547">
        <v>1</v>
      </c>
      <c r="BB547" t="str">
        <f t="shared" si="129"/>
        <v xml:space="preserve">N325GC  </v>
      </c>
      <c r="BC547">
        <v>1</v>
      </c>
      <c r="BH547">
        <v>2225</v>
      </c>
      <c r="BI547">
        <v>1</v>
      </c>
      <c r="BJ547">
        <v>1</v>
      </c>
      <c r="BK547">
        <v>0</v>
      </c>
      <c r="BL547">
        <v>0</v>
      </c>
      <c r="BO547">
        <v>0</v>
      </c>
      <c r="BP547">
        <v>0</v>
      </c>
      <c r="BW547" t="str">
        <f>"15:28:24.985"</f>
        <v>15:28:24.985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0</v>
      </c>
      <c r="CP547" t="s">
        <v>119</v>
      </c>
      <c r="CQ547">
        <v>511</v>
      </c>
      <c r="CR547">
        <v>0</v>
      </c>
      <c r="CW547">
        <v>6984299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"01/04/2021 15:28:22.890"</f>
        <v>01/04/2021 15:28:22.890</v>
      </c>
      <c r="C548" t="str">
        <f t="shared" si="128"/>
        <v>FFDDD3C0</v>
      </c>
      <c r="D548" t="s">
        <v>178</v>
      </c>
      <c r="E548">
        <v>9</v>
      </c>
      <c r="F548">
        <v>1009</v>
      </c>
      <c r="G548" t="s">
        <v>114</v>
      </c>
      <c r="J548" t="s">
        <v>179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 t="shared" si="136"/>
        <v>15:28:24.000</v>
      </c>
      <c r="T548" t="str">
        <f t="shared" si="136"/>
        <v>15:28:24.000</v>
      </c>
      <c r="U548" t="str">
        <f t="shared" si="127"/>
        <v>A3817C</v>
      </c>
      <c r="V548">
        <v>0</v>
      </c>
      <c r="W548">
        <v>0</v>
      </c>
      <c r="X548">
        <v>1</v>
      </c>
      <c r="Z548">
        <v>1</v>
      </c>
      <c r="AA548">
        <v>8</v>
      </c>
      <c r="AB548">
        <v>3</v>
      </c>
      <c r="AC548">
        <v>0</v>
      </c>
      <c r="AD548">
        <v>9</v>
      </c>
      <c r="AE548">
        <v>0</v>
      </c>
      <c r="AF548">
        <v>3</v>
      </c>
      <c r="AG548">
        <v>2</v>
      </c>
      <c r="AH548">
        <v>0</v>
      </c>
      <c r="AI548" t="s">
        <v>588</v>
      </c>
      <c r="AJ548">
        <v>35.757966000000003</v>
      </c>
      <c r="AK548" t="s">
        <v>589</v>
      </c>
      <c r="AL548">
        <v>-90.796100999999993</v>
      </c>
      <c r="AM548">
        <v>25</v>
      </c>
      <c r="AN548">
        <v>2200</v>
      </c>
      <c r="AO548" t="s">
        <v>118</v>
      </c>
      <c r="AP548">
        <v>-92</v>
      </c>
      <c r="AQ548">
        <v>-54</v>
      </c>
      <c r="AR548">
        <v>-64</v>
      </c>
      <c r="AZ548">
        <v>4366</v>
      </c>
      <c r="BA548">
        <v>1</v>
      </c>
      <c r="BB548" t="str">
        <f t="shared" si="129"/>
        <v xml:space="preserve">N325GC  </v>
      </c>
      <c r="BC548">
        <v>1</v>
      </c>
      <c r="BH548">
        <v>2225</v>
      </c>
      <c r="BI548">
        <v>1</v>
      </c>
      <c r="BJ548">
        <v>1</v>
      </c>
      <c r="BK548">
        <v>0</v>
      </c>
      <c r="BL548">
        <v>0</v>
      </c>
      <c r="BO548">
        <v>0</v>
      </c>
      <c r="BP548">
        <v>0</v>
      </c>
      <c r="BW548" t="str">
        <f>"15:28:24.985"</f>
        <v>15:28:24.985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0</v>
      </c>
      <c r="CP548" t="s">
        <v>119</v>
      </c>
      <c r="CQ548">
        <v>511</v>
      </c>
      <c r="CR548">
        <v>0</v>
      </c>
      <c r="CW548">
        <v>6984299</v>
      </c>
      <c r="CY548">
        <v>0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"01/04/2021 15:28:22.890"</f>
        <v>01/04/2021 15:28:22.890</v>
      </c>
      <c r="C549" t="str">
        <f t="shared" si="128"/>
        <v>FFDDD3C0</v>
      </c>
      <c r="D549" t="s">
        <v>306</v>
      </c>
      <c r="E549">
        <v>15</v>
      </c>
      <c r="H549">
        <v>30</v>
      </c>
      <c r="I549" t="s">
        <v>114</v>
      </c>
      <c r="J549" t="s">
        <v>307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 t="shared" si="136"/>
        <v>15:28:24.000</v>
      </c>
      <c r="T549" t="str">
        <f t="shared" si="136"/>
        <v>15:28:24.000</v>
      </c>
      <c r="U549" t="str">
        <f t="shared" si="127"/>
        <v>A3817C</v>
      </c>
      <c r="V549">
        <v>0</v>
      </c>
      <c r="W549">
        <v>0</v>
      </c>
      <c r="X549">
        <v>1</v>
      </c>
      <c r="Z549">
        <v>1</v>
      </c>
      <c r="AA549">
        <v>8</v>
      </c>
      <c r="AB549">
        <v>3</v>
      </c>
      <c r="AC549">
        <v>0</v>
      </c>
      <c r="AD549">
        <v>9</v>
      </c>
      <c r="AE549">
        <v>0</v>
      </c>
      <c r="AF549">
        <v>3</v>
      </c>
      <c r="AG549">
        <v>2</v>
      </c>
      <c r="AH549">
        <v>0</v>
      </c>
      <c r="AI549" t="s">
        <v>588</v>
      </c>
      <c r="AJ549">
        <v>35.757966000000003</v>
      </c>
      <c r="AK549" t="s">
        <v>589</v>
      </c>
      <c r="AL549">
        <v>-90.796100999999993</v>
      </c>
      <c r="AM549">
        <v>25</v>
      </c>
      <c r="AN549">
        <v>2200</v>
      </c>
      <c r="AO549" t="s">
        <v>118</v>
      </c>
      <c r="AP549">
        <v>-92</v>
      </c>
      <c r="AQ549">
        <v>-54</v>
      </c>
      <c r="AR549">
        <v>-64</v>
      </c>
      <c r="AZ549">
        <v>4366</v>
      </c>
      <c r="BA549">
        <v>1</v>
      </c>
      <c r="BB549" t="str">
        <f t="shared" si="129"/>
        <v xml:space="preserve">N325GC  </v>
      </c>
      <c r="BC549">
        <v>1</v>
      </c>
      <c r="BH549">
        <v>2225</v>
      </c>
      <c r="BI549">
        <v>1</v>
      </c>
      <c r="BJ549">
        <v>1</v>
      </c>
      <c r="BK549">
        <v>0</v>
      </c>
      <c r="BL549">
        <v>0</v>
      </c>
      <c r="BO549">
        <v>0</v>
      </c>
      <c r="BP549">
        <v>0</v>
      </c>
      <c r="BW549" t="str">
        <f>"15:28:24.985"</f>
        <v>15:28:24.985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0</v>
      </c>
      <c r="CP549" t="s">
        <v>119</v>
      </c>
      <c r="CQ549">
        <v>530</v>
      </c>
      <c r="CR549">
        <v>0</v>
      </c>
      <c r="CW549">
        <v>7266016</v>
      </c>
      <c r="CY549">
        <v>0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"01/04/2021 15:28:24.707"</f>
        <v>01/04/2021 15:28:24.707</v>
      </c>
      <c r="C550" t="str">
        <f t="shared" si="128"/>
        <v>FFDDD3C0</v>
      </c>
      <c r="D550" t="s">
        <v>113</v>
      </c>
      <c r="E550">
        <v>5</v>
      </c>
      <c r="H550">
        <v>169</v>
      </c>
      <c r="I550" t="s">
        <v>114</v>
      </c>
      <c r="J550" t="s">
        <v>115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 t="shared" ref="S550:T552" si="137">"15:28:26.000"</f>
        <v>15:28:26.000</v>
      </c>
      <c r="T550" t="str">
        <f t="shared" si="137"/>
        <v>15:28:26.000</v>
      </c>
      <c r="U550" t="str">
        <f t="shared" si="127"/>
        <v>A3817C</v>
      </c>
      <c r="V550">
        <v>0</v>
      </c>
      <c r="W550">
        <v>0</v>
      </c>
      <c r="X550">
        <v>1</v>
      </c>
      <c r="Z550">
        <v>1</v>
      </c>
      <c r="AA550">
        <v>8</v>
      </c>
      <c r="AB550">
        <v>3</v>
      </c>
      <c r="AC550">
        <v>0</v>
      </c>
      <c r="AD550">
        <v>9</v>
      </c>
      <c r="AE550">
        <v>0</v>
      </c>
      <c r="AF550">
        <v>3</v>
      </c>
      <c r="AG550">
        <v>2</v>
      </c>
      <c r="AH550">
        <v>0</v>
      </c>
      <c r="AI550" t="s">
        <v>590</v>
      </c>
      <c r="AJ550">
        <v>35.757494000000001</v>
      </c>
      <c r="AK550" t="s">
        <v>591</v>
      </c>
      <c r="AL550">
        <v>-90.797173999999998</v>
      </c>
      <c r="AM550">
        <v>25</v>
      </c>
      <c r="AN550">
        <v>2200</v>
      </c>
      <c r="AO550" t="s">
        <v>118</v>
      </c>
      <c r="AP550">
        <v>-92</v>
      </c>
      <c r="AQ550">
        <v>-55</v>
      </c>
      <c r="AR550">
        <v>-64</v>
      </c>
      <c r="AZ550">
        <v>4366</v>
      </c>
      <c r="BA550">
        <v>1</v>
      </c>
      <c r="BB550" t="str">
        <f t="shared" si="129"/>
        <v xml:space="preserve">N325GC  </v>
      </c>
      <c r="BC550">
        <v>1</v>
      </c>
      <c r="BH550">
        <v>2225</v>
      </c>
      <c r="BI550">
        <v>1</v>
      </c>
      <c r="BJ550">
        <v>1</v>
      </c>
      <c r="BK550">
        <v>0</v>
      </c>
      <c r="BL550">
        <v>0</v>
      </c>
      <c r="BO550">
        <v>0</v>
      </c>
      <c r="BP550">
        <v>0</v>
      </c>
      <c r="BW550" t="str">
        <f>"15:28:26.805"</f>
        <v>15:28:26.805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0</v>
      </c>
      <c r="CP550" t="s">
        <v>119</v>
      </c>
      <c r="CQ550">
        <v>530</v>
      </c>
      <c r="CR550">
        <v>0</v>
      </c>
      <c r="CW550">
        <v>7266371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"01/04/2021 15:28:24.707"</f>
        <v>01/04/2021 15:28:24.707</v>
      </c>
      <c r="C551" t="str">
        <f t="shared" si="128"/>
        <v>FFDDD3C0</v>
      </c>
      <c r="D551" t="s">
        <v>178</v>
      </c>
      <c r="E551">
        <v>9</v>
      </c>
      <c r="F551">
        <v>1009</v>
      </c>
      <c r="G551" t="s">
        <v>114</v>
      </c>
      <c r="J551" t="s">
        <v>179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 t="shared" si="137"/>
        <v>15:28:26.000</v>
      </c>
      <c r="T551" t="str">
        <f t="shared" si="137"/>
        <v>15:28:26.000</v>
      </c>
      <c r="U551" t="str">
        <f t="shared" si="127"/>
        <v>A3817C</v>
      </c>
      <c r="V551">
        <v>0</v>
      </c>
      <c r="W551">
        <v>0</v>
      </c>
      <c r="X551">
        <v>1</v>
      </c>
      <c r="Z551">
        <v>1</v>
      </c>
      <c r="AA551">
        <v>8</v>
      </c>
      <c r="AB551">
        <v>3</v>
      </c>
      <c r="AC551">
        <v>0</v>
      </c>
      <c r="AD551">
        <v>9</v>
      </c>
      <c r="AE551">
        <v>0</v>
      </c>
      <c r="AF551">
        <v>3</v>
      </c>
      <c r="AG551">
        <v>2</v>
      </c>
      <c r="AH551">
        <v>0</v>
      </c>
      <c r="AI551" t="s">
        <v>590</v>
      </c>
      <c r="AJ551">
        <v>35.757494000000001</v>
      </c>
      <c r="AK551" t="s">
        <v>591</v>
      </c>
      <c r="AL551">
        <v>-90.797173999999998</v>
      </c>
      <c r="AM551">
        <v>25</v>
      </c>
      <c r="AN551">
        <v>2200</v>
      </c>
      <c r="AO551" t="s">
        <v>118</v>
      </c>
      <c r="AP551">
        <v>-92</v>
      </c>
      <c r="AQ551">
        <v>-55</v>
      </c>
      <c r="AR551">
        <v>-64</v>
      </c>
      <c r="AZ551">
        <v>4366</v>
      </c>
      <c r="BA551">
        <v>1</v>
      </c>
      <c r="BB551" t="str">
        <f t="shared" si="129"/>
        <v xml:space="preserve">N325GC  </v>
      </c>
      <c r="BC551">
        <v>1</v>
      </c>
      <c r="BH551">
        <v>2225</v>
      </c>
      <c r="BI551">
        <v>1</v>
      </c>
      <c r="BJ551">
        <v>1</v>
      </c>
      <c r="BK551">
        <v>0</v>
      </c>
      <c r="BL551">
        <v>0</v>
      </c>
      <c r="BO551">
        <v>0</v>
      </c>
      <c r="BP551">
        <v>0</v>
      </c>
      <c r="BW551" t="str">
        <f>"15:28:26.805"</f>
        <v>15:28:26.805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0</v>
      </c>
      <c r="CP551" t="s">
        <v>119</v>
      </c>
      <c r="CQ551">
        <v>530</v>
      </c>
      <c r="CR551">
        <v>0</v>
      </c>
      <c r="CW551">
        <v>7266371</v>
      </c>
      <c r="CY551">
        <v>0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"01/04/2021 15:28:24.707"</f>
        <v>01/04/2021 15:28:24.707</v>
      </c>
      <c r="C552" t="str">
        <f t="shared" si="128"/>
        <v>FFDDD3C0</v>
      </c>
      <c r="D552" t="s">
        <v>306</v>
      </c>
      <c r="E552">
        <v>15</v>
      </c>
      <c r="H552">
        <v>30</v>
      </c>
      <c r="I552" t="s">
        <v>114</v>
      </c>
      <c r="J552" t="s">
        <v>307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 t="shared" si="137"/>
        <v>15:28:26.000</v>
      </c>
      <c r="T552" t="str">
        <f t="shared" si="137"/>
        <v>15:28:26.000</v>
      </c>
      <c r="U552" t="str">
        <f t="shared" si="127"/>
        <v>A3817C</v>
      </c>
      <c r="V552">
        <v>0</v>
      </c>
      <c r="W552">
        <v>0</v>
      </c>
      <c r="X552">
        <v>1</v>
      </c>
      <c r="Z552">
        <v>1</v>
      </c>
      <c r="AA552">
        <v>8</v>
      </c>
      <c r="AB552">
        <v>3</v>
      </c>
      <c r="AC552">
        <v>0</v>
      </c>
      <c r="AD552">
        <v>9</v>
      </c>
      <c r="AE552">
        <v>0</v>
      </c>
      <c r="AF552">
        <v>3</v>
      </c>
      <c r="AG552">
        <v>2</v>
      </c>
      <c r="AH552">
        <v>0</v>
      </c>
      <c r="AI552" t="s">
        <v>590</v>
      </c>
      <c r="AJ552">
        <v>35.757494000000001</v>
      </c>
      <c r="AK552" t="s">
        <v>591</v>
      </c>
      <c r="AL552">
        <v>-90.797173999999998</v>
      </c>
      <c r="AM552">
        <v>25</v>
      </c>
      <c r="AN552">
        <v>2200</v>
      </c>
      <c r="AO552" t="s">
        <v>118</v>
      </c>
      <c r="AP552">
        <v>-92</v>
      </c>
      <c r="AQ552">
        <v>-55</v>
      </c>
      <c r="AR552">
        <v>-64</v>
      </c>
      <c r="AZ552">
        <v>4366</v>
      </c>
      <c r="BA552">
        <v>1</v>
      </c>
      <c r="BB552" t="str">
        <f t="shared" si="129"/>
        <v xml:space="preserve">N325GC  </v>
      </c>
      <c r="BC552">
        <v>1</v>
      </c>
      <c r="BH552">
        <v>2225</v>
      </c>
      <c r="BI552">
        <v>1</v>
      </c>
      <c r="BJ552">
        <v>1</v>
      </c>
      <c r="BK552">
        <v>0</v>
      </c>
      <c r="BL552">
        <v>0</v>
      </c>
      <c r="BO552">
        <v>0</v>
      </c>
      <c r="BP552">
        <v>0</v>
      </c>
      <c r="BW552" t="str">
        <f>"15:28:26.805"</f>
        <v>15:28:26.805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0</v>
      </c>
      <c r="CP552" t="s">
        <v>119</v>
      </c>
      <c r="CQ552">
        <v>530</v>
      </c>
      <c r="CR552">
        <v>0</v>
      </c>
      <c r="CW552">
        <v>7266371</v>
      </c>
      <c r="CY552">
        <v>0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"01/04/2021 15:28:25.243"</f>
        <v>01/04/2021 15:28:25.243</v>
      </c>
      <c r="C553" t="str">
        <f t="shared" si="128"/>
        <v>FFDDD3C0</v>
      </c>
      <c r="D553" t="s">
        <v>306</v>
      </c>
      <c r="E553">
        <v>15</v>
      </c>
      <c r="H553">
        <v>30</v>
      </c>
      <c r="I553" t="s">
        <v>114</v>
      </c>
      <c r="J553" t="s">
        <v>307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 t="shared" ref="S553:T555" si="138">"15:28:27.000"</f>
        <v>15:28:27.000</v>
      </c>
      <c r="T553" t="str">
        <f t="shared" si="138"/>
        <v>15:28:27.000</v>
      </c>
      <c r="U553" t="str">
        <f t="shared" si="127"/>
        <v>A3817C</v>
      </c>
      <c r="V553">
        <v>0</v>
      </c>
      <c r="W553">
        <v>0</v>
      </c>
      <c r="X553">
        <v>1</v>
      </c>
      <c r="Z553">
        <v>1</v>
      </c>
      <c r="AA553">
        <v>8</v>
      </c>
      <c r="AB553">
        <v>3</v>
      </c>
      <c r="AC553">
        <v>0</v>
      </c>
      <c r="AD553">
        <v>9</v>
      </c>
      <c r="AE553">
        <v>0</v>
      </c>
      <c r="AF553">
        <v>3</v>
      </c>
      <c r="AG553">
        <v>2</v>
      </c>
      <c r="AH553">
        <v>0</v>
      </c>
      <c r="AI553" t="s">
        <v>592</v>
      </c>
      <c r="AJ553">
        <v>35.757235999999999</v>
      </c>
      <c r="AK553" t="s">
        <v>593</v>
      </c>
      <c r="AL553">
        <v>-90.797689000000005</v>
      </c>
      <c r="AM553">
        <v>25</v>
      </c>
      <c r="AN553">
        <v>2200</v>
      </c>
      <c r="AO553" t="s">
        <v>118</v>
      </c>
      <c r="AP553">
        <v>-93</v>
      </c>
      <c r="AQ553">
        <v>-54</v>
      </c>
      <c r="AR553">
        <v>0</v>
      </c>
      <c r="AZ553">
        <v>4366</v>
      </c>
      <c r="BA553">
        <v>1</v>
      </c>
      <c r="BB553" t="str">
        <f t="shared" si="129"/>
        <v xml:space="preserve">N325GC  </v>
      </c>
      <c r="BC553">
        <v>1</v>
      </c>
      <c r="BH553">
        <v>2225</v>
      </c>
      <c r="BI553">
        <v>1</v>
      </c>
      <c r="BJ553">
        <v>1</v>
      </c>
      <c r="BK553">
        <v>0</v>
      </c>
      <c r="BL553">
        <v>0</v>
      </c>
      <c r="BO553">
        <v>0</v>
      </c>
      <c r="BP553">
        <v>0</v>
      </c>
      <c r="BW553" t="str">
        <f>"15:28:27.351"</f>
        <v>15:28:27.351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0</v>
      </c>
      <c r="CP553" t="s">
        <v>119</v>
      </c>
      <c r="CQ553">
        <v>530</v>
      </c>
      <c r="CR553">
        <v>0</v>
      </c>
      <c r="CW553">
        <v>7266486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"01/04/2021 15:28:25.243"</f>
        <v>01/04/2021 15:28:25.243</v>
      </c>
      <c r="C554" t="str">
        <f t="shared" si="128"/>
        <v>FFDDD3C0</v>
      </c>
      <c r="D554" t="s">
        <v>113</v>
      </c>
      <c r="E554">
        <v>5</v>
      </c>
      <c r="H554">
        <v>169</v>
      </c>
      <c r="I554" t="s">
        <v>114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 t="shared" si="138"/>
        <v>15:28:27.000</v>
      </c>
      <c r="T554" t="str">
        <f t="shared" si="138"/>
        <v>15:28:27.000</v>
      </c>
      <c r="U554" t="str">
        <f t="shared" si="127"/>
        <v>A3817C</v>
      </c>
      <c r="V554">
        <v>0</v>
      </c>
      <c r="W554">
        <v>0</v>
      </c>
      <c r="X554">
        <v>1</v>
      </c>
      <c r="Z554">
        <v>1</v>
      </c>
      <c r="AA554">
        <v>8</v>
      </c>
      <c r="AB554">
        <v>3</v>
      </c>
      <c r="AC554">
        <v>0</v>
      </c>
      <c r="AD554">
        <v>9</v>
      </c>
      <c r="AE554">
        <v>0</v>
      </c>
      <c r="AF554">
        <v>3</v>
      </c>
      <c r="AG554">
        <v>2</v>
      </c>
      <c r="AH554">
        <v>0</v>
      </c>
      <c r="AI554" t="s">
        <v>592</v>
      </c>
      <c r="AJ554">
        <v>35.757235999999999</v>
      </c>
      <c r="AK554" t="s">
        <v>593</v>
      </c>
      <c r="AL554">
        <v>-90.797689000000005</v>
      </c>
      <c r="AM554">
        <v>25</v>
      </c>
      <c r="AN554">
        <v>2200</v>
      </c>
      <c r="AO554" t="s">
        <v>118</v>
      </c>
      <c r="AP554">
        <v>-93</v>
      </c>
      <c r="AQ554">
        <v>-54</v>
      </c>
      <c r="AR554">
        <v>0</v>
      </c>
      <c r="AZ554">
        <v>4366</v>
      </c>
      <c r="BA554">
        <v>1</v>
      </c>
      <c r="BB554" t="str">
        <f t="shared" si="129"/>
        <v xml:space="preserve">N325GC  </v>
      </c>
      <c r="BC554">
        <v>1</v>
      </c>
      <c r="BH554">
        <v>2225</v>
      </c>
      <c r="BI554">
        <v>1</v>
      </c>
      <c r="BJ554">
        <v>1</v>
      </c>
      <c r="BK554">
        <v>0</v>
      </c>
      <c r="BL554">
        <v>0</v>
      </c>
      <c r="BO554">
        <v>0</v>
      </c>
      <c r="BP554">
        <v>0</v>
      </c>
      <c r="BW554" t="str">
        <f>"15:28:27.351"</f>
        <v>15:28:27.351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0</v>
      </c>
      <c r="CP554" t="s">
        <v>119</v>
      </c>
      <c r="CQ554">
        <v>530</v>
      </c>
      <c r="CR554">
        <v>0</v>
      </c>
      <c r="CW554">
        <v>7266486</v>
      </c>
      <c r="CY554">
        <v>0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"01/04/2021 15:28:25.243"</f>
        <v>01/04/2021 15:28:25.243</v>
      </c>
      <c r="C555" t="str">
        <f t="shared" si="128"/>
        <v>FFDDD3C0</v>
      </c>
      <c r="D555" t="s">
        <v>178</v>
      </c>
      <c r="E555">
        <v>9</v>
      </c>
      <c r="F555">
        <v>1009</v>
      </c>
      <c r="G555" t="s">
        <v>114</v>
      </c>
      <c r="J555" t="s">
        <v>179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 t="shared" si="138"/>
        <v>15:28:27.000</v>
      </c>
      <c r="T555" t="str">
        <f t="shared" si="138"/>
        <v>15:28:27.000</v>
      </c>
      <c r="U555" t="str">
        <f t="shared" si="127"/>
        <v>A3817C</v>
      </c>
      <c r="V555">
        <v>0</v>
      </c>
      <c r="W555">
        <v>0</v>
      </c>
      <c r="X555">
        <v>1</v>
      </c>
      <c r="Z555">
        <v>1</v>
      </c>
      <c r="AA555">
        <v>8</v>
      </c>
      <c r="AB555">
        <v>3</v>
      </c>
      <c r="AC555">
        <v>0</v>
      </c>
      <c r="AD555">
        <v>9</v>
      </c>
      <c r="AE555">
        <v>0</v>
      </c>
      <c r="AF555">
        <v>3</v>
      </c>
      <c r="AG555">
        <v>2</v>
      </c>
      <c r="AH555">
        <v>0</v>
      </c>
      <c r="AI555" t="s">
        <v>592</v>
      </c>
      <c r="AJ555">
        <v>35.757235999999999</v>
      </c>
      <c r="AK555" t="s">
        <v>593</v>
      </c>
      <c r="AL555">
        <v>-90.797689000000005</v>
      </c>
      <c r="AM555">
        <v>25</v>
      </c>
      <c r="AN555">
        <v>2200</v>
      </c>
      <c r="AO555" t="s">
        <v>118</v>
      </c>
      <c r="AP555">
        <v>-93</v>
      </c>
      <c r="AQ555">
        <v>-54</v>
      </c>
      <c r="AR555">
        <v>0</v>
      </c>
      <c r="AZ555">
        <v>4366</v>
      </c>
      <c r="BA555">
        <v>1</v>
      </c>
      <c r="BB555" t="str">
        <f t="shared" si="129"/>
        <v xml:space="preserve">N325GC  </v>
      </c>
      <c r="BC555">
        <v>1</v>
      </c>
      <c r="BH555">
        <v>2225</v>
      </c>
      <c r="BI555">
        <v>1</v>
      </c>
      <c r="BJ555">
        <v>1</v>
      </c>
      <c r="BK555">
        <v>0</v>
      </c>
      <c r="BL555">
        <v>0</v>
      </c>
      <c r="BO555">
        <v>0</v>
      </c>
      <c r="BP555">
        <v>0</v>
      </c>
      <c r="BW555" t="str">
        <f>"15:28:27.351"</f>
        <v>15:28:27.351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0</v>
      </c>
      <c r="CP555" t="s">
        <v>119</v>
      </c>
      <c r="CQ555">
        <v>530</v>
      </c>
      <c r="CR555">
        <v>0</v>
      </c>
      <c r="CW555">
        <v>7266486</v>
      </c>
      <c r="CY555">
        <v>0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"01/04/2021 15:28:26.705"</f>
        <v>01/04/2021 15:28:26.705</v>
      </c>
      <c r="C556" t="str">
        <f t="shared" si="128"/>
        <v>FFDDD3C0</v>
      </c>
      <c r="D556" t="s">
        <v>306</v>
      </c>
      <c r="E556">
        <v>15</v>
      </c>
      <c r="H556">
        <v>30</v>
      </c>
      <c r="I556" t="s">
        <v>114</v>
      </c>
      <c r="J556" t="s">
        <v>307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 t="shared" ref="S556:T558" si="139">"15:28:28.000"</f>
        <v>15:28:28.000</v>
      </c>
      <c r="T556" t="str">
        <f t="shared" si="139"/>
        <v>15:28:28.000</v>
      </c>
      <c r="U556" t="str">
        <f t="shared" si="127"/>
        <v>A3817C</v>
      </c>
      <c r="V556">
        <v>0</v>
      </c>
      <c r="W556">
        <v>0</v>
      </c>
      <c r="X556">
        <v>1</v>
      </c>
      <c r="Z556">
        <v>1</v>
      </c>
      <c r="AA556">
        <v>8</v>
      </c>
      <c r="AB556">
        <v>3</v>
      </c>
      <c r="AC556">
        <v>0</v>
      </c>
      <c r="AD556">
        <v>9</v>
      </c>
      <c r="AE556">
        <v>0</v>
      </c>
      <c r="AF556">
        <v>3</v>
      </c>
      <c r="AG556">
        <v>2</v>
      </c>
      <c r="AH556">
        <v>0</v>
      </c>
      <c r="AI556" t="s">
        <v>594</v>
      </c>
      <c r="AJ556">
        <v>35.756957999999997</v>
      </c>
      <c r="AK556" t="s">
        <v>595</v>
      </c>
      <c r="AL556">
        <v>-90.798225000000002</v>
      </c>
      <c r="AM556">
        <v>25</v>
      </c>
      <c r="AN556">
        <v>2200</v>
      </c>
      <c r="AO556" t="s">
        <v>118</v>
      </c>
      <c r="AP556">
        <v>-94</v>
      </c>
      <c r="AQ556">
        <v>-54</v>
      </c>
      <c r="AR556">
        <v>-64</v>
      </c>
      <c r="AZ556">
        <v>4366</v>
      </c>
      <c r="BA556">
        <v>1</v>
      </c>
      <c r="BB556" t="str">
        <f t="shared" si="129"/>
        <v xml:space="preserve">N325GC  </v>
      </c>
      <c r="BC556">
        <v>1</v>
      </c>
      <c r="BH556">
        <v>2225</v>
      </c>
      <c r="BI556">
        <v>1</v>
      </c>
      <c r="BJ556">
        <v>1</v>
      </c>
      <c r="BK556">
        <v>0</v>
      </c>
      <c r="BL556">
        <v>0</v>
      </c>
      <c r="BO556">
        <v>0</v>
      </c>
      <c r="BP556">
        <v>0</v>
      </c>
      <c r="BW556" t="str">
        <f>"15:28:28.806"</f>
        <v>15:28:28.806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0</v>
      </c>
      <c r="CP556" t="s">
        <v>119</v>
      </c>
      <c r="CQ556">
        <v>530</v>
      </c>
      <c r="CR556">
        <v>0</v>
      </c>
      <c r="CW556">
        <v>7266777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"01/04/2021 15:28:26.705"</f>
        <v>01/04/2021 15:28:26.705</v>
      </c>
      <c r="C557" t="str">
        <f t="shared" si="128"/>
        <v>FFDDD3C0</v>
      </c>
      <c r="D557" t="s">
        <v>113</v>
      </c>
      <c r="E557">
        <v>5</v>
      </c>
      <c r="H557">
        <v>169</v>
      </c>
      <c r="I557" t="s">
        <v>114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 t="shared" si="139"/>
        <v>15:28:28.000</v>
      </c>
      <c r="T557" t="str">
        <f t="shared" si="139"/>
        <v>15:28:28.000</v>
      </c>
      <c r="U557" t="str">
        <f t="shared" si="127"/>
        <v>A3817C</v>
      </c>
      <c r="V557">
        <v>0</v>
      </c>
      <c r="W557">
        <v>0</v>
      </c>
      <c r="X557">
        <v>1</v>
      </c>
      <c r="Z557">
        <v>1</v>
      </c>
      <c r="AA557">
        <v>8</v>
      </c>
      <c r="AB557">
        <v>3</v>
      </c>
      <c r="AC557">
        <v>0</v>
      </c>
      <c r="AD557">
        <v>9</v>
      </c>
      <c r="AE557">
        <v>0</v>
      </c>
      <c r="AF557">
        <v>3</v>
      </c>
      <c r="AG557">
        <v>2</v>
      </c>
      <c r="AH557">
        <v>0</v>
      </c>
      <c r="AI557" t="s">
        <v>594</v>
      </c>
      <c r="AJ557">
        <v>35.756957999999997</v>
      </c>
      <c r="AK557" t="s">
        <v>595</v>
      </c>
      <c r="AL557">
        <v>-90.798225000000002</v>
      </c>
      <c r="AM557">
        <v>25</v>
      </c>
      <c r="AN557">
        <v>2200</v>
      </c>
      <c r="AO557" t="s">
        <v>118</v>
      </c>
      <c r="AP557">
        <v>-94</v>
      </c>
      <c r="AQ557">
        <v>-54</v>
      </c>
      <c r="AR557">
        <v>-64</v>
      </c>
      <c r="AZ557">
        <v>4366</v>
      </c>
      <c r="BA557">
        <v>1</v>
      </c>
      <c r="BB557" t="str">
        <f t="shared" si="129"/>
        <v xml:space="preserve">N325GC  </v>
      </c>
      <c r="BC557">
        <v>1</v>
      </c>
      <c r="BH557">
        <v>2225</v>
      </c>
      <c r="BI557">
        <v>1</v>
      </c>
      <c r="BJ557">
        <v>1</v>
      </c>
      <c r="BK557">
        <v>0</v>
      </c>
      <c r="BL557">
        <v>0</v>
      </c>
      <c r="BO557">
        <v>0</v>
      </c>
      <c r="BP557">
        <v>0</v>
      </c>
      <c r="BW557" t="str">
        <f>"15:28:28.806"</f>
        <v>15:28:28.806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0</v>
      </c>
      <c r="CP557" t="s">
        <v>119</v>
      </c>
      <c r="CQ557">
        <v>530</v>
      </c>
      <c r="CR557">
        <v>0</v>
      </c>
      <c r="CW557">
        <v>7266777</v>
      </c>
      <c r="CY557">
        <v>0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"01/04/2021 15:28:26.705"</f>
        <v>01/04/2021 15:28:26.705</v>
      </c>
      <c r="C558" t="str">
        <f t="shared" si="128"/>
        <v>FFDDD3C0</v>
      </c>
      <c r="D558" t="s">
        <v>178</v>
      </c>
      <c r="E558">
        <v>9</v>
      </c>
      <c r="F558">
        <v>1009</v>
      </c>
      <c r="G558" t="s">
        <v>114</v>
      </c>
      <c r="J558" t="s">
        <v>179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 t="shared" si="139"/>
        <v>15:28:28.000</v>
      </c>
      <c r="T558" t="str">
        <f t="shared" si="139"/>
        <v>15:28:28.000</v>
      </c>
      <c r="U558" t="str">
        <f t="shared" si="127"/>
        <v>A3817C</v>
      </c>
      <c r="V558">
        <v>0</v>
      </c>
      <c r="W558">
        <v>0</v>
      </c>
      <c r="X558">
        <v>1</v>
      </c>
      <c r="Z558">
        <v>1</v>
      </c>
      <c r="AA558">
        <v>8</v>
      </c>
      <c r="AB558">
        <v>3</v>
      </c>
      <c r="AC558">
        <v>0</v>
      </c>
      <c r="AD558">
        <v>9</v>
      </c>
      <c r="AE558">
        <v>0</v>
      </c>
      <c r="AF558">
        <v>3</v>
      </c>
      <c r="AG558">
        <v>2</v>
      </c>
      <c r="AH558">
        <v>0</v>
      </c>
      <c r="AI558" t="s">
        <v>594</v>
      </c>
      <c r="AJ558">
        <v>35.756957999999997</v>
      </c>
      <c r="AK558" t="s">
        <v>595</v>
      </c>
      <c r="AL558">
        <v>-90.798225000000002</v>
      </c>
      <c r="AM558">
        <v>25</v>
      </c>
      <c r="AN558">
        <v>2200</v>
      </c>
      <c r="AO558" t="s">
        <v>118</v>
      </c>
      <c r="AP558">
        <v>-94</v>
      </c>
      <c r="AQ558">
        <v>-54</v>
      </c>
      <c r="AR558">
        <v>-64</v>
      </c>
      <c r="AZ558">
        <v>4366</v>
      </c>
      <c r="BA558">
        <v>1</v>
      </c>
      <c r="BB558" t="str">
        <f t="shared" si="129"/>
        <v xml:space="preserve">N325GC  </v>
      </c>
      <c r="BC558">
        <v>1</v>
      </c>
      <c r="BH558">
        <v>2225</v>
      </c>
      <c r="BI558">
        <v>1</v>
      </c>
      <c r="BJ558">
        <v>1</v>
      </c>
      <c r="BK558">
        <v>0</v>
      </c>
      <c r="BL558">
        <v>0</v>
      </c>
      <c r="BO558">
        <v>0</v>
      </c>
      <c r="BP558">
        <v>0</v>
      </c>
      <c r="BW558" t="str">
        <f>"15:28:28.806"</f>
        <v>15:28:28.806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0</v>
      </c>
      <c r="CP558" t="s">
        <v>119</v>
      </c>
      <c r="CQ558">
        <v>530</v>
      </c>
      <c r="CR558">
        <v>0</v>
      </c>
      <c r="CW558">
        <v>7266777</v>
      </c>
      <c r="CY558">
        <v>0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"01/04/2021 15:28:27.260"</f>
        <v>01/04/2021 15:28:27.260</v>
      </c>
      <c r="C559" t="str">
        <f t="shared" si="128"/>
        <v>FFDDD3C0</v>
      </c>
      <c r="D559" t="s">
        <v>306</v>
      </c>
      <c r="E559">
        <v>15</v>
      </c>
      <c r="H559">
        <v>30</v>
      </c>
      <c r="I559" t="s">
        <v>114</v>
      </c>
      <c r="J559" t="s">
        <v>307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 t="shared" ref="S559:T561" si="140">"15:28:29.000"</f>
        <v>15:28:29.000</v>
      </c>
      <c r="T559" t="str">
        <f t="shared" si="140"/>
        <v>15:28:29.000</v>
      </c>
      <c r="U559" t="str">
        <f t="shared" si="127"/>
        <v>A3817C</v>
      </c>
      <c r="V559">
        <v>0</v>
      </c>
      <c r="W559">
        <v>0</v>
      </c>
      <c r="X559">
        <v>1</v>
      </c>
      <c r="Z559">
        <v>1</v>
      </c>
      <c r="AA559">
        <v>8</v>
      </c>
      <c r="AB559">
        <v>3</v>
      </c>
      <c r="AC559">
        <v>0</v>
      </c>
      <c r="AD559">
        <v>9</v>
      </c>
      <c r="AE559">
        <v>0</v>
      </c>
      <c r="AF559">
        <v>3</v>
      </c>
      <c r="AG559">
        <v>2</v>
      </c>
      <c r="AH559">
        <v>0</v>
      </c>
      <c r="AI559" t="s">
        <v>596</v>
      </c>
      <c r="AJ559">
        <v>35.756720999999999</v>
      </c>
      <c r="AK559" t="s">
        <v>597</v>
      </c>
      <c r="AL559">
        <v>-90.798739999999995</v>
      </c>
      <c r="AM559">
        <v>25</v>
      </c>
      <c r="AN559">
        <v>2200</v>
      </c>
      <c r="AO559" t="s">
        <v>118</v>
      </c>
      <c r="AP559">
        <v>-95</v>
      </c>
      <c r="AQ559">
        <v>-53</v>
      </c>
      <c r="AR559">
        <v>-64</v>
      </c>
      <c r="AZ559">
        <v>4366</v>
      </c>
      <c r="BA559">
        <v>1</v>
      </c>
      <c r="BB559" t="str">
        <f t="shared" si="129"/>
        <v xml:space="preserve">N325GC  </v>
      </c>
      <c r="BC559">
        <v>1</v>
      </c>
      <c r="BH559">
        <v>2225</v>
      </c>
      <c r="BI559">
        <v>1</v>
      </c>
      <c r="BJ559">
        <v>1</v>
      </c>
      <c r="BK559">
        <v>0</v>
      </c>
      <c r="BL559">
        <v>0</v>
      </c>
      <c r="BO559">
        <v>0</v>
      </c>
      <c r="BP559">
        <v>0</v>
      </c>
      <c r="BW559" t="str">
        <f>"15:28:29.340"</f>
        <v>15:28:29.340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0</v>
      </c>
      <c r="CP559" t="s">
        <v>119</v>
      </c>
      <c r="CQ559">
        <v>530</v>
      </c>
      <c r="CR559">
        <v>0</v>
      </c>
      <c r="CW559">
        <v>7266871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"01/04/2021 15:28:27.260"</f>
        <v>01/04/2021 15:28:27.260</v>
      </c>
      <c r="C560" t="str">
        <f t="shared" si="128"/>
        <v>FFDDD3C0</v>
      </c>
      <c r="D560" t="s">
        <v>113</v>
      </c>
      <c r="E560">
        <v>5</v>
      </c>
      <c r="H560">
        <v>169</v>
      </c>
      <c r="I560" t="s">
        <v>114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 t="shared" si="140"/>
        <v>15:28:29.000</v>
      </c>
      <c r="T560" t="str">
        <f t="shared" si="140"/>
        <v>15:28:29.000</v>
      </c>
      <c r="U560" t="str">
        <f t="shared" si="127"/>
        <v>A3817C</v>
      </c>
      <c r="V560">
        <v>0</v>
      </c>
      <c r="W560">
        <v>0</v>
      </c>
      <c r="X560">
        <v>1</v>
      </c>
      <c r="Z560">
        <v>1</v>
      </c>
      <c r="AA560">
        <v>8</v>
      </c>
      <c r="AB560">
        <v>3</v>
      </c>
      <c r="AC560">
        <v>0</v>
      </c>
      <c r="AD560">
        <v>9</v>
      </c>
      <c r="AE560">
        <v>0</v>
      </c>
      <c r="AF560">
        <v>3</v>
      </c>
      <c r="AG560">
        <v>2</v>
      </c>
      <c r="AH560">
        <v>0</v>
      </c>
      <c r="AI560" t="s">
        <v>596</v>
      </c>
      <c r="AJ560">
        <v>35.756720999999999</v>
      </c>
      <c r="AK560" t="s">
        <v>597</v>
      </c>
      <c r="AL560">
        <v>-90.798739999999995</v>
      </c>
      <c r="AM560">
        <v>25</v>
      </c>
      <c r="AN560">
        <v>2200</v>
      </c>
      <c r="AO560" t="s">
        <v>118</v>
      </c>
      <c r="AP560">
        <v>-95</v>
      </c>
      <c r="AQ560">
        <v>-53</v>
      </c>
      <c r="AR560">
        <v>-64</v>
      </c>
      <c r="AZ560">
        <v>4366</v>
      </c>
      <c r="BA560">
        <v>1</v>
      </c>
      <c r="BB560" t="str">
        <f t="shared" si="129"/>
        <v xml:space="preserve">N325GC  </v>
      </c>
      <c r="BC560">
        <v>1</v>
      </c>
      <c r="BH560">
        <v>2225</v>
      </c>
      <c r="BI560">
        <v>1</v>
      </c>
      <c r="BJ560">
        <v>1</v>
      </c>
      <c r="BK560">
        <v>0</v>
      </c>
      <c r="BL560">
        <v>0</v>
      </c>
      <c r="BO560">
        <v>0</v>
      </c>
      <c r="BP560">
        <v>0</v>
      </c>
      <c r="BW560" t="str">
        <f>"15:28:29.340"</f>
        <v>15:28:29.340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0</v>
      </c>
      <c r="CP560" t="s">
        <v>119</v>
      </c>
      <c r="CQ560">
        <v>530</v>
      </c>
      <c r="CR560">
        <v>0</v>
      </c>
      <c r="CW560">
        <v>7266871</v>
      </c>
      <c r="CY560">
        <v>0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"01/04/2021 15:28:27.260"</f>
        <v>01/04/2021 15:28:27.260</v>
      </c>
      <c r="C561" t="str">
        <f t="shared" si="128"/>
        <v>FFDDD3C0</v>
      </c>
      <c r="D561" t="s">
        <v>178</v>
      </c>
      <c r="E561">
        <v>9</v>
      </c>
      <c r="F561">
        <v>1009</v>
      </c>
      <c r="G561" t="s">
        <v>114</v>
      </c>
      <c r="J561" t="s">
        <v>179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 t="shared" si="140"/>
        <v>15:28:29.000</v>
      </c>
      <c r="T561" t="str">
        <f t="shared" si="140"/>
        <v>15:28:29.000</v>
      </c>
      <c r="U561" t="str">
        <f t="shared" si="127"/>
        <v>A3817C</v>
      </c>
      <c r="V561">
        <v>0</v>
      </c>
      <c r="W561">
        <v>0</v>
      </c>
      <c r="X561">
        <v>1</v>
      </c>
      <c r="Z561">
        <v>1</v>
      </c>
      <c r="AA561">
        <v>8</v>
      </c>
      <c r="AB561">
        <v>3</v>
      </c>
      <c r="AC561">
        <v>0</v>
      </c>
      <c r="AD561">
        <v>9</v>
      </c>
      <c r="AE561">
        <v>0</v>
      </c>
      <c r="AF561">
        <v>3</v>
      </c>
      <c r="AG561">
        <v>2</v>
      </c>
      <c r="AH561">
        <v>0</v>
      </c>
      <c r="AI561" t="s">
        <v>596</v>
      </c>
      <c r="AJ561">
        <v>35.756720999999999</v>
      </c>
      <c r="AK561" t="s">
        <v>597</v>
      </c>
      <c r="AL561">
        <v>-90.798739999999995</v>
      </c>
      <c r="AM561">
        <v>25</v>
      </c>
      <c r="AN561">
        <v>2200</v>
      </c>
      <c r="AO561" t="s">
        <v>118</v>
      </c>
      <c r="AP561">
        <v>-95</v>
      </c>
      <c r="AQ561">
        <v>-53</v>
      </c>
      <c r="AR561">
        <v>-64</v>
      </c>
      <c r="AZ561">
        <v>4366</v>
      </c>
      <c r="BA561">
        <v>1</v>
      </c>
      <c r="BB561" t="str">
        <f t="shared" si="129"/>
        <v xml:space="preserve">N325GC  </v>
      </c>
      <c r="BC561">
        <v>1</v>
      </c>
      <c r="BH561">
        <v>2225</v>
      </c>
      <c r="BI561">
        <v>1</v>
      </c>
      <c r="BJ561">
        <v>1</v>
      </c>
      <c r="BK561">
        <v>0</v>
      </c>
      <c r="BL561">
        <v>0</v>
      </c>
      <c r="BO561">
        <v>0</v>
      </c>
      <c r="BP561">
        <v>0</v>
      </c>
      <c r="BW561" t="str">
        <f>"15:28:29.340"</f>
        <v>15:28:29.340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0</v>
      </c>
      <c r="CP561" t="s">
        <v>119</v>
      </c>
      <c r="CQ561">
        <v>530</v>
      </c>
      <c r="CR561">
        <v>0</v>
      </c>
      <c r="CW561">
        <v>7266871</v>
      </c>
      <c r="CY561">
        <v>0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"01/04/2021 15:28:28.527"</f>
        <v>01/04/2021 15:28:28.527</v>
      </c>
      <c r="C562" t="str">
        <f t="shared" si="128"/>
        <v>FFDDD3C0</v>
      </c>
      <c r="D562" t="s">
        <v>306</v>
      </c>
      <c r="E562">
        <v>15</v>
      </c>
      <c r="H562">
        <v>30</v>
      </c>
      <c r="I562" t="s">
        <v>114</v>
      </c>
      <c r="J562" t="s">
        <v>307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 t="shared" ref="S562:T564" si="141">"15:28:30.000"</f>
        <v>15:28:30.000</v>
      </c>
      <c r="T562" t="str">
        <f t="shared" si="141"/>
        <v>15:28:30.000</v>
      </c>
      <c r="U562" t="str">
        <f t="shared" si="127"/>
        <v>A3817C</v>
      </c>
      <c r="V562">
        <v>0</v>
      </c>
      <c r="W562">
        <v>0</v>
      </c>
      <c r="X562">
        <v>1</v>
      </c>
      <c r="Z562">
        <v>1</v>
      </c>
      <c r="AA562">
        <v>8</v>
      </c>
      <c r="AB562">
        <v>3</v>
      </c>
      <c r="AC562">
        <v>0</v>
      </c>
      <c r="AD562">
        <v>9</v>
      </c>
      <c r="AE562">
        <v>0</v>
      </c>
      <c r="AF562">
        <v>3</v>
      </c>
      <c r="AG562">
        <v>2</v>
      </c>
      <c r="AH562">
        <v>0</v>
      </c>
      <c r="AI562" t="s">
        <v>598</v>
      </c>
      <c r="AJ562">
        <v>35.756464000000001</v>
      </c>
      <c r="AK562" t="s">
        <v>599</v>
      </c>
      <c r="AL562">
        <v>-90.799297999999993</v>
      </c>
      <c r="AM562">
        <v>25</v>
      </c>
      <c r="AN562">
        <v>2200</v>
      </c>
      <c r="AO562" t="s">
        <v>118</v>
      </c>
      <c r="AP562">
        <v>-95</v>
      </c>
      <c r="AQ562">
        <v>-52</v>
      </c>
      <c r="AR562">
        <v>0</v>
      </c>
      <c r="AZ562">
        <v>4366</v>
      </c>
      <c r="BA562">
        <v>1</v>
      </c>
      <c r="BB562" t="str">
        <f t="shared" si="129"/>
        <v xml:space="preserve">N325GC  </v>
      </c>
      <c r="BC562">
        <v>1</v>
      </c>
      <c r="BH562">
        <v>2225</v>
      </c>
      <c r="BI562">
        <v>1</v>
      </c>
      <c r="BJ562">
        <v>1</v>
      </c>
      <c r="BK562">
        <v>0</v>
      </c>
      <c r="BL562">
        <v>0</v>
      </c>
      <c r="BO562">
        <v>0</v>
      </c>
      <c r="BP562">
        <v>0</v>
      </c>
      <c r="BW562" t="str">
        <f>"15:28:30.589"</f>
        <v>15:28:30.589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1</v>
      </c>
      <c r="CP562" t="s">
        <v>119</v>
      </c>
      <c r="CQ562">
        <v>530</v>
      </c>
      <c r="CR562">
        <v>0</v>
      </c>
      <c r="CW562">
        <v>7267136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"01/04/2021 15:28:28.527"</f>
        <v>01/04/2021 15:28:28.527</v>
      </c>
      <c r="C563" t="str">
        <f t="shared" si="128"/>
        <v>FFDDD3C0</v>
      </c>
      <c r="D563" t="s">
        <v>178</v>
      </c>
      <c r="E563">
        <v>9</v>
      </c>
      <c r="F563">
        <v>1009</v>
      </c>
      <c r="G563" t="s">
        <v>114</v>
      </c>
      <c r="J563" t="s">
        <v>179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 t="shared" si="141"/>
        <v>15:28:30.000</v>
      </c>
      <c r="T563" t="str">
        <f t="shared" si="141"/>
        <v>15:28:30.000</v>
      </c>
      <c r="U563" t="str">
        <f t="shared" si="127"/>
        <v>A3817C</v>
      </c>
      <c r="V563">
        <v>0</v>
      </c>
      <c r="W563">
        <v>0</v>
      </c>
      <c r="X563">
        <v>1</v>
      </c>
      <c r="Z563">
        <v>1</v>
      </c>
      <c r="AA563">
        <v>8</v>
      </c>
      <c r="AB563">
        <v>3</v>
      </c>
      <c r="AC563">
        <v>0</v>
      </c>
      <c r="AD563">
        <v>9</v>
      </c>
      <c r="AE563">
        <v>0</v>
      </c>
      <c r="AF563">
        <v>3</v>
      </c>
      <c r="AG563">
        <v>2</v>
      </c>
      <c r="AH563">
        <v>0</v>
      </c>
      <c r="AI563" t="s">
        <v>598</v>
      </c>
      <c r="AJ563">
        <v>35.756464000000001</v>
      </c>
      <c r="AK563" t="s">
        <v>599</v>
      </c>
      <c r="AL563">
        <v>-90.799297999999993</v>
      </c>
      <c r="AM563">
        <v>25</v>
      </c>
      <c r="AN563">
        <v>2200</v>
      </c>
      <c r="AO563" t="s">
        <v>118</v>
      </c>
      <c r="AP563">
        <v>-95</v>
      </c>
      <c r="AQ563">
        <v>-52</v>
      </c>
      <c r="AR563">
        <v>0</v>
      </c>
      <c r="AZ563">
        <v>4366</v>
      </c>
      <c r="BA563">
        <v>1</v>
      </c>
      <c r="BB563" t="str">
        <f t="shared" si="129"/>
        <v xml:space="preserve">N325GC  </v>
      </c>
      <c r="BC563">
        <v>1</v>
      </c>
      <c r="BH563">
        <v>2225</v>
      </c>
      <c r="BI563">
        <v>1</v>
      </c>
      <c r="BJ563">
        <v>1</v>
      </c>
      <c r="BK563">
        <v>0</v>
      </c>
      <c r="BL563">
        <v>0</v>
      </c>
      <c r="BO563">
        <v>0</v>
      </c>
      <c r="BP563">
        <v>0</v>
      </c>
      <c r="BW563" t="str">
        <f>"15:28:30.589"</f>
        <v>15:28:30.589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1</v>
      </c>
      <c r="CP563" t="s">
        <v>119</v>
      </c>
      <c r="CQ563">
        <v>530</v>
      </c>
      <c r="CR563">
        <v>0</v>
      </c>
      <c r="CW563">
        <v>7267136</v>
      </c>
      <c r="CY563">
        <v>0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"01/04/2021 15:28:28.527"</f>
        <v>01/04/2021 15:28:28.527</v>
      </c>
      <c r="C564" t="str">
        <f t="shared" si="128"/>
        <v>FFDDD3C0</v>
      </c>
      <c r="D564" t="s">
        <v>113</v>
      </c>
      <c r="E564">
        <v>5</v>
      </c>
      <c r="H564">
        <v>169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 t="shared" si="141"/>
        <v>15:28:30.000</v>
      </c>
      <c r="T564" t="str">
        <f t="shared" si="141"/>
        <v>15:28:30.000</v>
      </c>
      <c r="U564" t="str">
        <f t="shared" si="127"/>
        <v>A3817C</v>
      </c>
      <c r="V564">
        <v>0</v>
      </c>
      <c r="W564">
        <v>0</v>
      </c>
      <c r="X564">
        <v>1</v>
      </c>
      <c r="Z564">
        <v>1</v>
      </c>
      <c r="AA564">
        <v>8</v>
      </c>
      <c r="AB564">
        <v>3</v>
      </c>
      <c r="AC564">
        <v>0</v>
      </c>
      <c r="AD564">
        <v>9</v>
      </c>
      <c r="AE564">
        <v>0</v>
      </c>
      <c r="AF564">
        <v>3</v>
      </c>
      <c r="AG564">
        <v>2</v>
      </c>
      <c r="AH564">
        <v>0</v>
      </c>
      <c r="AI564" t="s">
        <v>598</v>
      </c>
      <c r="AJ564">
        <v>35.756464000000001</v>
      </c>
      <c r="AK564" t="s">
        <v>599</v>
      </c>
      <c r="AL564">
        <v>-90.799297999999993</v>
      </c>
      <c r="AM564">
        <v>25</v>
      </c>
      <c r="AN564">
        <v>2200</v>
      </c>
      <c r="AO564" t="s">
        <v>118</v>
      </c>
      <c r="AP564">
        <v>-95</v>
      </c>
      <c r="AQ564">
        <v>-52</v>
      </c>
      <c r="AR564">
        <v>0</v>
      </c>
      <c r="AZ564">
        <v>4366</v>
      </c>
      <c r="BA564">
        <v>1</v>
      </c>
      <c r="BB564" t="str">
        <f t="shared" si="129"/>
        <v xml:space="preserve">N325GC  </v>
      </c>
      <c r="BC564">
        <v>1</v>
      </c>
      <c r="BH564">
        <v>2225</v>
      </c>
      <c r="BI564">
        <v>1</v>
      </c>
      <c r="BJ564">
        <v>1</v>
      </c>
      <c r="BK564">
        <v>0</v>
      </c>
      <c r="BL564">
        <v>0</v>
      </c>
      <c r="BO564">
        <v>0</v>
      </c>
      <c r="BP564">
        <v>0</v>
      </c>
      <c r="BW564" t="str">
        <f>"15:28:30.589"</f>
        <v>15:28:30.589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1</v>
      </c>
      <c r="CP564" t="s">
        <v>119</v>
      </c>
      <c r="CQ564">
        <v>530</v>
      </c>
      <c r="CR564">
        <v>0</v>
      </c>
      <c r="CW564">
        <v>7267136</v>
      </c>
      <c r="CY564">
        <v>0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"01/04/2021 15:28:29.839"</f>
        <v>01/04/2021 15:28:29.839</v>
      </c>
      <c r="C565" t="str">
        <f t="shared" si="128"/>
        <v>FFDDD3C0</v>
      </c>
      <c r="D565" t="s">
        <v>306</v>
      </c>
      <c r="E565">
        <v>15</v>
      </c>
      <c r="H565">
        <v>30</v>
      </c>
      <c r="I565" t="s">
        <v>114</v>
      </c>
      <c r="J565" t="s">
        <v>307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 t="shared" ref="S565:T567" si="142">"15:28:31.000"</f>
        <v>15:28:31.000</v>
      </c>
      <c r="T565" t="str">
        <f t="shared" si="142"/>
        <v>15:28:31.000</v>
      </c>
      <c r="U565" t="str">
        <f t="shared" si="127"/>
        <v>A3817C</v>
      </c>
      <c r="V565">
        <v>0</v>
      </c>
      <c r="W565">
        <v>0</v>
      </c>
      <c r="X565">
        <v>1</v>
      </c>
      <c r="Z565">
        <v>1</v>
      </c>
      <c r="AA565">
        <v>8</v>
      </c>
      <c r="AB565">
        <v>3</v>
      </c>
      <c r="AC565">
        <v>0</v>
      </c>
      <c r="AD565">
        <v>9</v>
      </c>
      <c r="AE565">
        <v>0</v>
      </c>
      <c r="AF565">
        <v>3</v>
      </c>
      <c r="AG565">
        <v>2</v>
      </c>
      <c r="AH565">
        <v>0</v>
      </c>
      <c r="AI565" t="s">
        <v>600</v>
      </c>
      <c r="AJ565">
        <v>35.756228</v>
      </c>
      <c r="AK565" t="s">
        <v>601</v>
      </c>
      <c r="AL565">
        <v>-90.799856000000005</v>
      </c>
      <c r="AM565">
        <v>25</v>
      </c>
      <c r="AN565">
        <v>2200</v>
      </c>
      <c r="AO565" t="s">
        <v>118</v>
      </c>
      <c r="AP565">
        <v>-96</v>
      </c>
      <c r="AQ565">
        <v>-50</v>
      </c>
      <c r="AR565">
        <v>64</v>
      </c>
      <c r="AZ565">
        <v>4366</v>
      </c>
      <c r="BA565">
        <v>1</v>
      </c>
      <c r="BB565" t="str">
        <f t="shared" si="129"/>
        <v xml:space="preserve">N325GC  </v>
      </c>
      <c r="BC565">
        <v>1</v>
      </c>
      <c r="BH565">
        <v>2225</v>
      </c>
      <c r="BI565">
        <v>1</v>
      </c>
      <c r="BJ565">
        <v>1</v>
      </c>
      <c r="BK565">
        <v>0</v>
      </c>
      <c r="BL565">
        <v>0</v>
      </c>
      <c r="BO565">
        <v>0</v>
      </c>
      <c r="BP565">
        <v>0</v>
      </c>
      <c r="BW565" t="str">
        <f>"15:28:31.910"</f>
        <v>15:28:31.910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0</v>
      </c>
      <c r="CP565" t="s">
        <v>119</v>
      </c>
      <c r="CQ565">
        <v>530</v>
      </c>
      <c r="CR565">
        <v>0</v>
      </c>
      <c r="CW565">
        <v>7267400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"01/04/2021 15:28:29.839"</f>
        <v>01/04/2021 15:28:29.839</v>
      </c>
      <c r="C566" t="str">
        <f t="shared" si="128"/>
        <v>FFDDD3C0</v>
      </c>
      <c r="D566" t="s">
        <v>178</v>
      </c>
      <c r="E566">
        <v>9</v>
      </c>
      <c r="F566">
        <v>1009</v>
      </c>
      <c r="G566" t="s">
        <v>114</v>
      </c>
      <c r="J566" t="s">
        <v>179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 t="shared" si="142"/>
        <v>15:28:31.000</v>
      </c>
      <c r="T566" t="str">
        <f t="shared" si="142"/>
        <v>15:28:31.000</v>
      </c>
      <c r="U566" t="str">
        <f t="shared" si="127"/>
        <v>A3817C</v>
      </c>
      <c r="V566">
        <v>0</v>
      </c>
      <c r="W566">
        <v>0</v>
      </c>
      <c r="X566">
        <v>1</v>
      </c>
      <c r="Z566">
        <v>1</v>
      </c>
      <c r="AA566">
        <v>8</v>
      </c>
      <c r="AB566">
        <v>3</v>
      </c>
      <c r="AC566">
        <v>0</v>
      </c>
      <c r="AD566">
        <v>9</v>
      </c>
      <c r="AE566">
        <v>0</v>
      </c>
      <c r="AF566">
        <v>3</v>
      </c>
      <c r="AG566">
        <v>2</v>
      </c>
      <c r="AH566">
        <v>0</v>
      </c>
      <c r="AI566" t="s">
        <v>600</v>
      </c>
      <c r="AJ566">
        <v>35.756228</v>
      </c>
      <c r="AK566" t="s">
        <v>601</v>
      </c>
      <c r="AL566">
        <v>-90.799856000000005</v>
      </c>
      <c r="AM566">
        <v>25</v>
      </c>
      <c r="AN566">
        <v>2200</v>
      </c>
      <c r="AO566" t="s">
        <v>118</v>
      </c>
      <c r="AP566">
        <v>-96</v>
      </c>
      <c r="AQ566">
        <v>-50</v>
      </c>
      <c r="AR566">
        <v>64</v>
      </c>
      <c r="AZ566">
        <v>4366</v>
      </c>
      <c r="BA566">
        <v>1</v>
      </c>
      <c r="BB566" t="str">
        <f t="shared" si="129"/>
        <v xml:space="preserve">N325GC  </v>
      </c>
      <c r="BC566">
        <v>1</v>
      </c>
      <c r="BH566">
        <v>2225</v>
      </c>
      <c r="BI566">
        <v>1</v>
      </c>
      <c r="BJ566">
        <v>1</v>
      </c>
      <c r="BK566">
        <v>0</v>
      </c>
      <c r="BL566">
        <v>0</v>
      </c>
      <c r="BO566">
        <v>0</v>
      </c>
      <c r="BP566">
        <v>0</v>
      </c>
      <c r="BW566" t="str">
        <f>"15:28:31.910"</f>
        <v>15:28:31.910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0</v>
      </c>
      <c r="CP566" t="s">
        <v>119</v>
      </c>
      <c r="CQ566">
        <v>530</v>
      </c>
      <c r="CR566">
        <v>0</v>
      </c>
      <c r="CW566">
        <v>7267400</v>
      </c>
      <c r="CY566">
        <v>0</v>
      </c>
      <c r="CZ566">
        <v>0</v>
      </c>
      <c r="DA566">
        <v>1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"01/04/2021 15:28:29.839"</f>
        <v>01/04/2021 15:28:29.839</v>
      </c>
      <c r="C567" t="str">
        <f t="shared" si="128"/>
        <v>FFDDD3C0</v>
      </c>
      <c r="D567" t="s">
        <v>113</v>
      </c>
      <c r="E567">
        <v>5</v>
      </c>
      <c r="H567">
        <v>169</v>
      </c>
      <c r="I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 t="shared" si="142"/>
        <v>15:28:31.000</v>
      </c>
      <c r="T567" t="str">
        <f t="shared" si="142"/>
        <v>15:28:31.000</v>
      </c>
      <c r="U567" t="str">
        <f t="shared" si="127"/>
        <v>A3817C</v>
      </c>
      <c r="V567">
        <v>0</v>
      </c>
      <c r="W567">
        <v>0</v>
      </c>
      <c r="X567">
        <v>1</v>
      </c>
      <c r="Z567">
        <v>1</v>
      </c>
      <c r="AA567">
        <v>8</v>
      </c>
      <c r="AB567">
        <v>3</v>
      </c>
      <c r="AC567">
        <v>0</v>
      </c>
      <c r="AD567">
        <v>9</v>
      </c>
      <c r="AE567">
        <v>0</v>
      </c>
      <c r="AF567">
        <v>3</v>
      </c>
      <c r="AG567">
        <v>2</v>
      </c>
      <c r="AH567">
        <v>0</v>
      </c>
      <c r="AI567" t="s">
        <v>600</v>
      </c>
      <c r="AJ567">
        <v>35.756228</v>
      </c>
      <c r="AK567" t="s">
        <v>601</v>
      </c>
      <c r="AL567">
        <v>-90.799856000000005</v>
      </c>
      <c r="AM567">
        <v>25</v>
      </c>
      <c r="AN567">
        <v>2200</v>
      </c>
      <c r="AO567" t="s">
        <v>118</v>
      </c>
      <c r="AP567">
        <v>-96</v>
      </c>
      <c r="AQ567">
        <v>-50</v>
      </c>
      <c r="AR567">
        <v>64</v>
      </c>
      <c r="AZ567">
        <v>4366</v>
      </c>
      <c r="BA567">
        <v>1</v>
      </c>
      <c r="BB567" t="str">
        <f t="shared" si="129"/>
        <v xml:space="preserve">N325GC  </v>
      </c>
      <c r="BC567">
        <v>1</v>
      </c>
      <c r="BH567">
        <v>2225</v>
      </c>
      <c r="BI567">
        <v>1</v>
      </c>
      <c r="BJ567">
        <v>1</v>
      </c>
      <c r="BK567">
        <v>0</v>
      </c>
      <c r="BL567">
        <v>0</v>
      </c>
      <c r="BO567">
        <v>0</v>
      </c>
      <c r="BP567">
        <v>0</v>
      </c>
      <c r="BW567" t="str">
        <f>"15:28:31.910"</f>
        <v>15:28:31.910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0</v>
      </c>
      <c r="CP567" t="s">
        <v>119</v>
      </c>
      <c r="CQ567">
        <v>530</v>
      </c>
      <c r="CR567">
        <v>0</v>
      </c>
      <c r="CW567">
        <v>7267400</v>
      </c>
      <c r="CY567">
        <v>0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"01/04/2021 15:28:30.261"</f>
        <v>01/04/2021 15:28:30.261</v>
      </c>
      <c r="C568" t="str">
        <f t="shared" si="128"/>
        <v>FFDDD3C0</v>
      </c>
      <c r="D568" t="s">
        <v>113</v>
      </c>
      <c r="E568">
        <v>5</v>
      </c>
      <c r="H568">
        <v>169</v>
      </c>
      <c r="I568" t="s">
        <v>114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 t="shared" ref="S568:T570" si="143">"15:28:32.000"</f>
        <v>15:28:32.000</v>
      </c>
      <c r="T568" t="str">
        <f t="shared" si="143"/>
        <v>15:28:32.000</v>
      </c>
      <c r="U568" t="str">
        <f t="shared" si="127"/>
        <v>A3817C</v>
      </c>
      <c r="V568">
        <v>0</v>
      </c>
      <c r="W568">
        <v>0</v>
      </c>
      <c r="X568">
        <v>1</v>
      </c>
      <c r="Z568">
        <v>1</v>
      </c>
      <c r="AA568">
        <v>8</v>
      </c>
      <c r="AB568">
        <v>3</v>
      </c>
      <c r="AC568">
        <v>0</v>
      </c>
      <c r="AD568">
        <v>9</v>
      </c>
      <c r="AE568">
        <v>0</v>
      </c>
      <c r="AF568">
        <v>3</v>
      </c>
      <c r="AG568">
        <v>2</v>
      </c>
      <c r="AH568">
        <v>0</v>
      </c>
      <c r="AI568" t="s">
        <v>602</v>
      </c>
      <c r="AJ568">
        <v>35.756013000000003</v>
      </c>
      <c r="AK568" t="s">
        <v>603</v>
      </c>
      <c r="AL568">
        <v>-90.800393</v>
      </c>
      <c r="AM568">
        <v>25</v>
      </c>
      <c r="AN568">
        <v>2200</v>
      </c>
      <c r="AO568" t="s">
        <v>118</v>
      </c>
      <c r="AP568">
        <v>-96</v>
      </c>
      <c r="AQ568">
        <v>-49</v>
      </c>
      <c r="AR568">
        <v>128</v>
      </c>
      <c r="AZ568">
        <v>4366</v>
      </c>
      <c r="BA568">
        <v>1</v>
      </c>
      <c r="BB568" t="str">
        <f t="shared" si="129"/>
        <v xml:space="preserve">N325GC  </v>
      </c>
      <c r="BC568">
        <v>1</v>
      </c>
      <c r="BH568">
        <v>2225</v>
      </c>
      <c r="BI568">
        <v>1</v>
      </c>
      <c r="BJ568">
        <v>1</v>
      </c>
      <c r="BK568">
        <v>0</v>
      </c>
      <c r="BL568">
        <v>0</v>
      </c>
      <c r="BO568">
        <v>0</v>
      </c>
      <c r="BP568">
        <v>0</v>
      </c>
      <c r="BW568" t="str">
        <f>"15:28:32.353"</f>
        <v>15:28:32.353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0</v>
      </c>
      <c r="CP568" t="s">
        <v>119</v>
      </c>
      <c r="CQ568">
        <v>530</v>
      </c>
      <c r="CR568">
        <v>0</v>
      </c>
      <c r="CW568">
        <v>7267480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"01/04/2021 15:28:30.261"</f>
        <v>01/04/2021 15:28:30.261</v>
      </c>
      <c r="C569" t="str">
        <f t="shared" si="128"/>
        <v>FFDDD3C0</v>
      </c>
      <c r="D569" t="s">
        <v>306</v>
      </c>
      <c r="E569">
        <v>15</v>
      </c>
      <c r="H569">
        <v>30</v>
      </c>
      <c r="I569" t="s">
        <v>114</v>
      </c>
      <c r="J569" t="s">
        <v>307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 t="shared" si="143"/>
        <v>15:28:32.000</v>
      </c>
      <c r="T569" t="str">
        <f t="shared" si="143"/>
        <v>15:28:32.000</v>
      </c>
      <c r="U569" t="str">
        <f t="shared" si="127"/>
        <v>A3817C</v>
      </c>
      <c r="V569">
        <v>0</v>
      </c>
      <c r="W569">
        <v>0</v>
      </c>
      <c r="X569">
        <v>1</v>
      </c>
      <c r="Z569">
        <v>1</v>
      </c>
      <c r="AA569">
        <v>8</v>
      </c>
      <c r="AB569">
        <v>3</v>
      </c>
      <c r="AC569">
        <v>0</v>
      </c>
      <c r="AD569">
        <v>9</v>
      </c>
      <c r="AE569">
        <v>0</v>
      </c>
      <c r="AF569">
        <v>3</v>
      </c>
      <c r="AG569">
        <v>2</v>
      </c>
      <c r="AH569">
        <v>0</v>
      </c>
      <c r="AI569" t="s">
        <v>602</v>
      </c>
      <c r="AJ569">
        <v>35.756013000000003</v>
      </c>
      <c r="AK569" t="s">
        <v>603</v>
      </c>
      <c r="AL569">
        <v>-90.800393</v>
      </c>
      <c r="AM569">
        <v>25</v>
      </c>
      <c r="AN569">
        <v>2200</v>
      </c>
      <c r="AO569" t="s">
        <v>118</v>
      </c>
      <c r="AP569">
        <v>-96</v>
      </c>
      <c r="AQ569">
        <v>-49</v>
      </c>
      <c r="AR569">
        <v>128</v>
      </c>
      <c r="AZ569">
        <v>4366</v>
      </c>
      <c r="BA569">
        <v>1</v>
      </c>
      <c r="BB569" t="str">
        <f t="shared" si="129"/>
        <v xml:space="preserve">N325GC  </v>
      </c>
      <c r="BC569">
        <v>1</v>
      </c>
      <c r="BH569">
        <v>2225</v>
      </c>
      <c r="BI569">
        <v>1</v>
      </c>
      <c r="BJ569">
        <v>1</v>
      </c>
      <c r="BK569">
        <v>0</v>
      </c>
      <c r="BL569">
        <v>0</v>
      </c>
      <c r="BO569">
        <v>0</v>
      </c>
      <c r="BP569">
        <v>0</v>
      </c>
      <c r="BW569" t="str">
        <f>"15:28:32.353"</f>
        <v>15:28:32.353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0</v>
      </c>
      <c r="CP569" t="s">
        <v>119</v>
      </c>
      <c r="CQ569">
        <v>530</v>
      </c>
      <c r="CR569">
        <v>0</v>
      </c>
      <c r="CW569">
        <v>7267480</v>
      </c>
      <c r="CY569">
        <v>0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"01/04/2021 15:28:30.261"</f>
        <v>01/04/2021 15:28:30.261</v>
      </c>
      <c r="C570" t="str">
        <f t="shared" si="128"/>
        <v>FFDDD3C0</v>
      </c>
      <c r="D570" t="s">
        <v>178</v>
      </c>
      <c r="E570">
        <v>9</v>
      </c>
      <c r="F570">
        <v>1009</v>
      </c>
      <c r="G570" t="s">
        <v>114</v>
      </c>
      <c r="J570" t="s">
        <v>179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 t="shared" si="143"/>
        <v>15:28:32.000</v>
      </c>
      <c r="T570" t="str">
        <f t="shared" si="143"/>
        <v>15:28:32.000</v>
      </c>
      <c r="U570" t="str">
        <f t="shared" si="127"/>
        <v>A3817C</v>
      </c>
      <c r="V570">
        <v>0</v>
      </c>
      <c r="W570">
        <v>0</v>
      </c>
      <c r="X570">
        <v>1</v>
      </c>
      <c r="Z570">
        <v>1</v>
      </c>
      <c r="AA570">
        <v>8</v>
      </c>
      <c r="AB570">
        <v>3</v>
      </c>
      <c r="AC570">
        <v>0</v>
      </c>
      <c r="AD570">
        <v>9</v>
      </c>
      <c r="AE570">
        <v>0</v>
      </c>
      <c r="AF570">
        <v>3</v>
      </c>
      <c r="AG570">
        <v>2</v>
      </c>
      <c r="AH570">
        <v>0</v>
      </c>
      <c r="AI570" t="s">
        <v>602</v>
      </c>
      <c r="AJ570">
        <v>35.756013000000003</v>
      </c>
      <c r="AK570" t="s">
        <v>603</v>
      </c>
      <c r="AL570">
        <v>-90.800393</v>
      </c>
      <c r="AM570">
        <v>25</v>
      </c>
      <c r="AN570">
        <v>2200</v>
      </c>
      <c r="AO570" t="s">
        <v>118</v>
      </c>
      <c r="AP570">
        <v>-96</v>
      </c>
      <c r="AQ570">
        <v>-49</v>
      </c>
      <c r="AR570">
        <v>128</v>
      </c>
      <c r="AZ570">
        <v>4366</v>
      </c>
      <c r="BA570">
        <v>1</v>
      </c>
      <c r="BB570" t="str">
        <f t="shared" si="129"/>
        <v xml:space="preserve">N325GC  </v>
      </c>
      <c r="BC570">
        <v>1</v>
      </c>
      <c r="BH570">
        <v>2225</v>
      </c>
      <c r="BI570">
        <v>1</v>
      </c>
      <c r="BJ570">
        <v>1</v>
      </c>
      <c r="BK570">
        <v>0</v>
      </c>
      <c r="BL570">
        <v>0</v>
      </c>
      <c r="BO570">
        <v>0</v>
      </c>
      <c r="BP570">
        <v>0</v>
      </c>
      <c r="BW570" t="str">
        <f>"15:28:32.353"</f>
        <v>15:28:32.353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0</v>
      </c>
      <c r="CP570" t="s">
        <v>119</v>
      </c>
      <c r="CQ570">
        <v>530</v>
      </c>
      <c r="CR570">
        <v>0</v>
      </c>
      <c r="CW570">
        <v>7267480</v>
      </c>
      <c r="CY570">
        <v>0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"01/04/2021 15:28:31.344"</f>
        <v>01/04/2021 15:28:31.344</v>
      </c>
      <c r="C571" t="str">
        <f t="shared" si="128"/>
        <v>FFDDD3C0</v>
      </c>
      <c r="D571" t="s">
        <v>306</v>
      </c>
      <c r="E571">
        <v>15</v>
      </c>
      <c r="H571">
        <v>30</v>
      </c>
      <c r="I571" t="s">
        <v>114</v>
      </c>
      <c r="J571" t="s">
        <v>307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 t="shared" ref="S571:T573" si="144">"15:28:33.000"</f>
        <v>15:28:33.000</v>
      </c>
      <c r="T571" t="str">
        <f t="shared" si="144"/>
        <v>15:28:33.000</v>
      </c>
      <c r="U571" t="str">
        <f t="shared" si="127"/>
        <v>A3817C</v>
      </c>
      <c r="V571">
        <v>0</v>
      </c>
      <c r="W571">
        <v>0</v>
      </c>
      <c r="X571">
        <v>1</v>
      </c>
      <c r="Z571">
        <v>1</v>
      </c>
      <c r="AA571">
        <v>8</v>
      </c>
      <c r="AB571">
        <v>3</v>
      </c>
      <c r="AC571">
        <v>0</v>
      </c>
      <c r="AD571">
        <v>9</v>
      </c>
      <c r="AE571">
        <v>0</v>
      </c>
      <c r="AF571">
        <v>3</v>
      </c>
      <c r="AG571">
        <v>2</v>
      </c>
      <c r="AH571">
        <v>0</v>
      </c>
      <c r="AI571" t="s">
        <v>604</v>
      </c>
      <c r="AJ571">
        <v>35.755777000000002</v>
      </c>
      <c r="AK571" t="s">
        <v>605</v>
      </c>
      <c r="AL571">
        <v>-90.800928999999996</v>
      </c>
      <c r="AM571">
        <v>25</v>
      </c>
      <c r="AN571">
        <v>2200</v>
      </c>
      <c r="AO571" t="s">
        <v>118</v>
      </c>
      <c r="AP571">
        <v>-97</v>
      </c>
      <c r="AQ571">
        <v>-48</v>
      </c>
      <c r="AR571">
        <v>256</v>
      </c>
      <c r="AZ571">
        <v>4366</v>
      </c>
      <c r="BA571">
        <v>1</v>
      </c>
      <c r="BB571" t="str">
        <f t="shared" si="129"/>
        <v xml:space="preserve">N325GC  </v>
      </c>
      <c r="BC571">
        <v>1</v>
      </c>
      <c r="BH571">
        <v>2225</v>
      </c>
      <c r="BI571">
        <v>1</v>
      </c>
      <c r="BJ571">
        <v>1</v>
      </c>
      <c r="BK571">
        <v>0</v>
      </c>
      <c r="BL571">
        <v>0</v>
      </c>
      <c r="BO571">
        <v>0</v>
      </c>
      <c r="BP571">
        <v>0</v>
      </c>
      <c r="BW571" t="str">
        <f>"15:28:33.462"</f>
        <v>15:28:33.462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0</v>
      </c>
      <c r="CP571" t="s">
        <v>119</v>
      </c>
      <c r="CQ571">
        <v>530</v>
      </c>
      <c r="CR571">
        <v>0</v>
      </c>
      <c r="CW571">
        <v>7267701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"01/04/2021 15:28:31.344"</f>
        <v>01/04/2021 15:28:31.344</v>
      </c>
      <c r="C572" t="str">
        <f t="shared" si="128"/>
        <v>FFDDD3C0</v>
      </c>
      <c r="D572" t="s">
        <v>178</v>
      </c>
      <c r="E572">
        <v>9</v>
      </c>
      <c r="F572">
        <v>1009</v>
      </c>
      <c r="G572" t="s">
        <v>114</v>
      </c>
      <c r="J572" t="s">
        <v>179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 t="shared" si="144"/>
        <v>15:28:33.000</v>
      </c>
      <c r="T572" t="str">
        <f t="shared" si="144"/>
        <v>15:28:33.000</v>
      </c>
      <c r="U572" t="str">
        <f t="shared" si="127"/>
        <v>A3817C</v>
      </c>
      <c r="V572">
        <v>0</v>
      </c>
      <c r="W572">
        <v>0</v>
      </c>
      <c r="X572">
        <v>1</v>
      </c>
      <c r="Z572">
        <v>1</v>
      </c>
      <c r="AA572">
        <v>8</v>
      </c>
      <c r="AB572">
        <v>3</v>
      </c>
      <c r="AC572">
        <v>0</v>
      </c>
      <c r="AD572">
        <v>9</v>
      </c>
      <c r="AE572">
        <v>0</v>
      </c>
      <c r="AF572">
        <v>3</v>
      </c>
      <c r="AG572">
        <v>2</v>
      </c>
      <c r="AH572">
        <v>0</v>
      </c>
      <c r="AI572" t="s">
        <v>604</v>
      </c>
      <c r="AJ572">
        <v>35.755777000000002</v>
      </c>
      <c r="AK572" t="s">
        <v>605</v>
      </c>
      <c r="AL572">
        <v>-90.800928999999996</v>
      </c>
      <c r="AM572">
        <v>25</v>
      </c>
      <c r="AN572">
        <v>2200</v>
      </c>
      <c r="AO572" t="s">
        <v>118</v>
      </c>
      <c r="AP572">
        <v>-97</v>
      </c>
      <c r="AQ572">
        <v>-48</v>
      </c>
      <c r="AR572">
        <v>256</v>
      </c>
      <c r="AZ572">
        <v>4366</v>
      </c>
      <c r="BA572">
        <v>1</v>
      </c>
      <c r="BB572" t="str">
        <f t="shared" si="129"/>
        <v xml:space="preserve">N325GC  </v>
      </c>
      <c r="BC572">
        <v>1</v>
      </c>
      <c r="BH572">
        <v>2225</v>
      </c>
      <c r="BI572">
        <v>1</v>
      </c>
      <c r="BJ572">
        <v>1</v>
      </c>
      <c r="BK572">
        <v>0</v>
      </c>
      <c r="BL572">
        <v>0</v>
      </c>
      <c r="BO572">
        <v>0</v>
      </c>
      <c r="BP572">
        <v>0</v>
      </c>
      <c r="BW572" t="str">
        <f>"15:28:33.462"</f>
        <v>15:28:33.462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0</v>
      </c>
      <c r="CP572" t="s">
        <v>119</v>
      </c>
      <c r="CQ572">
        <v>530</v>
      </c>
      <c r="CR572">
        <v>0</v>
      </c>
      <c r="CW572">
        <v>7267701</v>
      </c>
      <c r="CY572">
        <v>0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"01/04/2021 15:28:31.344"</f>
        <v>01/04/2021 15:28:31.344</v>
      </c>
      <c r="C573" t="str">
        <f t="shared" si="128"/>
        <v>FFDDD3C0</v>
      </c>
      <c r="D573" t="s">
        <v>113</v>
      </c>
      <c r="E573">
        <v>5</v>
      </c>
      <c r="H573">
        <v>169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 t="shared" si="144"/>
        <v>15:28:33.000</v>
      </c>
      <c r="T573" t="str">
        <f t="shared" si="144"/>
        <v>15:28:33.000</v>
      </c>
      <c r="U573" t="str">
        <f t="shared" si="127"/>
        <v>A3817C</v>
      </c>
      <c r="V573">
        <v>0</v>
      </c>
      <c r="W573">
        <v>0</v>
      </c>
      <c r="X573">
        <v>1</v>
      </c>
      <c r="Z573">
        <v>1</v>
      </c>
      <c r="AA573">
        <v>8</v>
      </c>
      <c r="AB573">
        <v>3</v>
      </c>
      <c r="AC573">
        <v>0</v>
      </c>
      <c r="AD573">
        <v>9</v>
      </c>
      <c r="AE573">
        <v>0</v>
      </c>
      <c r="AF573">
        <v>3</v>
      </c>
      <c r="AG573">
        <v>2</v>
      </c>
      <c r="AH573">
        <v>0</v>
      </c>
      <c r="AI573" t="s">
        <v>604</v>
      </c>
      <c r="AJ573">
        <v>35.755777000000002</v>
      </c>
      <c r="AK573" t="s">
        <v>605</v>
      </c>
      <c r="AL573">
        <v>-90.800928999999996</v>
      </c>
      <c r="AM573">
        <v>25</v>
      </c>
      <c r="AN573">
        <v>2200</v>
      </c>
      <c r="AO573" t="s">
        <v>118</v>
      </c>
      <c r="AP573">
        <v>-97</v>
      </c>
      <c r="AQ573">
        <v>-48</v>
      </c>
      <c r="AR573">
        <v>256</v>
      </c>
      <c r="AZ573">
        <v>4366</v>
      </c>
      <c r="BA573">
        <v>1</v>
      </c>
      <c r="BB573" t="str">
        <f t="shared" si="129"/>
        <v xml:space="preserve">N325GC  </v>
      </c>
      <c r="BC573">
        <v>1</v>
      </c>
      <c r="BH573">
        <v>2225</v>
      </c>
      <c r="BI573">
        <v>1</v>
      </c>
      <c r="BJ573">
        <v>1</v>
      </c>
      <c r="BK573">
        <v>0</v>
      </c>
      <c r="BL573">
        <v>0</v>
      </c>
      <c r="BO573">
        <v>0</v>
      </c>
      <c r="BP573">
        <v>0</v>
      </c>
      <c r="BW573" t="str">
        <f>"15:28:33.462"</f>
        <v>15:28:33.462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0</v>
      </c>
      <c r="CP573" t="s">
        <v>119</v>
      </c>
      <c r="CQ573">
        <v>530</v>
      </c>
      <c r="CR573">
        <v>0</v>
      </c>
      <c r="CW573">
        <v>7267701</v>
      </c>
      <c r="CY573">
        <v>0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"01/04/2021 15:28:32.789"</f>
        <v>01/04/2021 15:28:32.789</v>
      </c>
      <c r="C574" t="str">
        <f t="shared" si="128"/>
        <v>FFDDD3C0</v>
      </c>
      <c r="D574" t="s">
        <v>113</v>
      </c>
      <c r="E574">
        <v>5</v>
      </c>
      <c r="H574">
        <v>169</v>
      </c>
      <c r="I574" t="s">
        <v>114</v>
      </c>
      <c r="J574" t="s">
        <v>115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 t="shared" ref="S574:T576" si="145">"15:28:34.000"</f>
        <v>15:28:34.000</v>
      </c>
      <c r="T574" t="str">
        <f t="shared" si="145"/>
        <v>15:28:34.000</v>
      </c>
      <c r="U574" t="str">
        <f t="shared" si="127"/>
        <v>A3817C</v>
      </c>
      <c r="V574">
        <v>0</v>
      </c>
      <c r="W574">
        <v>0</v>
      </c>
      <c r="X574">
        <v>1</v>
      </c>
      <c r="Z574">
        <v>1</v>
      </c>
      <c r="AA574">
        <v>8</v>
      </c>
      <c r="AB574">
        <v>3</v>
      </c>
      <c r="AC574">
        <v>0</v>
      </c>
      <c r="AD574">
        <v>9</v>
      </c>
      <c r="AE574">
        <v>0</v>
      </c>
      <c r="AF574">
        <v>3</v>
      </c>
      <c r="AG574">
        <v>2</v>
      </c>
      <c r="AH574">
        <v>0</v>
      </c>
      <c r="AI574" t="s">
        <v>606</v>
      </c>
      <c r="AJ574">
        <v>35.755563000000002</v>
      </c>
      <c r="AK574" t="s">
        <v>607</v>
      </c>
      <c r="AL574">
        <v>-90.801486999999995</v>
      </c>
      <c r="AM574">
        <v>25</v>
      </c>
      <c r="AN574">
        <v>2200</v>
      </c>
      <c r="AO574" t="s">
        <v>118</v>
      </c>
      <c r="AP574">
        <v>-97</v>
      </c>
      <c r="AQ574">
        <v>-45</v>
      </c>
      <c r="AR574">
        <v>320</v>
      </c>
      <c r="AZ574">
        <v>4366</v>
      </c>
      <c r="BA574">
        <v>1</v>
      </c>
      <c r="BB574" t="str">
        <f t="shared" si="129"/>
        <v xml:space="preserve">N325GC  </v>
      </c>
      <c r="BC574">
        <v>1</v>
      </c>
      <c r="BH574">
        <v>2225</v>
      </c>
      <c r="BI574">
        <v>1</v>
      </c>
      <c r="BJ574">
        <v>1</v>
      </c>
      <c r="BK574">
        <v>0</v>
      </c>
      <c r="BL574">
        <v>0</v>
      </c>
      <c r="BO574">
        <v>0</v>
      </c>
      <c r="BP574">
        <v>0</v>
      </c>
      <c r="BW574" t="str">
        <f>"15:28:34.900"</f>
        <v>15:28:34.900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0</v>
      </c>
      <c r="CP574" t="s">
        <v>119</v>
      </c>
      <c r="CQ574">
        <v>530</v>
      </c>
      <c r="CR574">
        <v>0</v>
      </c>
      <c r="CW574">
        <v>7267991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"01/04/2021 15:28:32.789"</f>
        <v>01/04/2021 15:28:32.789</v>
      </c>
      <c r="C575" t="str">
        <f t="shared" si="128"/>
        <v>FFDDD3C0</v>
      </c>
      <c r="D575" t="s">
        <v>306</v>
      </c>
      <c r="E575">
        <v>15</v>
      </c>
      <c r="H575">
        <v>30</v>
      </c>
      <c r="I575" t="s">
        <v>114</v>
      </c>
      <c r="J575" t="s">
        <v>307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 t="shared" si="145"/>
        <v>15:28:34.000</v>
      </c>
      <c r="T575" t="str">
        <f t="shared" si="145"/>
        <v>15:28:34.000</v>
      </c>
      <c r="U575" t="str">
        <f t="shared" si="127"/>
        <v>A3817C</v>
      </c>
      <c r="V575">
        <v>0</v>
      </c>
      <c r="W575">
        <v>0</v>
      </c>
      <c r="X575">
        <v>1</v>
      </c>
      <c r="Z575">
        <v>1</v>
      </c>
      <c r="AA575">
        <v>8</v>
      </c>
      <c r="AB575">
        <v>3</v>
      </c>
      <c r="AC575">
        <v>0</v>
      </c>
      <c r="AD575">
        <v>9</v>
      </c>
      <c r="AE575">
        <v>0</v>
      </c>
      <c r="AF575">
        <v>3</v>
      </c>
      <c r="AG575">
        <v>2</v>
      </c>
      <c r="AH575">
        <v>0</v>
      </c>
      <c r="AI575" t="s">
        <v>606</v>
      </c>
      <c r="AJ575">
        <v>35.755563000000002</v>
      </c>
      <c r="AK575" t="s">
        <v>607</v>
      </c>
      <c r="AL575">
        <v>-90.801486999999995</v>
      </c>
      <c r="AM575">
        <v>25</v>
      </c>
      <c r="AN575">
        <v>2200</v>
      </c>
      <c r="AO575" t="s">
        <v>118</v>
      </c>
      <c r="AP575">
        <v>-97</v>
      </c>
      <c r="AQ575">
        <v>-45</v>
      </c>
      <c r="AR575">
        <v>320</v>
      </c>
      <c r="AZ575">
        <v>4366</v>
      </c>
      <c r="BA575">
        <v>1</v>
      </c>
      <c r="BB575" t="str">
        <f t="shared" si="129"/>
        <v xml:space="preserve">N325GC  </v>
      </c>
      <c r="BC575">
        <v>1</v>
      </c>
      <c r="BH575">
        <v>2225</v>
      </c>
      <c r="BI575">
        <v>1</v>
      </c>
      <c r="BJ575">
        <v>1</v>
      </c>
      <c r="BK575">
        <v>0</v>
      </c>
      <c r="BL575">
        <v>0</v>
      </c>
      <c r="BO575">
        <v>0</v>
      </c>
      <c r="BP575">
        <v>0</v>
      </c>
      <c r="BW575" t="str">
        <f>"15:28:34.900"</f>
        <v>15:28:34.900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0</v>
      </c>
      <c r="CP575" t="s">
        <v>119</v>
      </c>
      <c r="CQ575">
        <v>530</v>
      </c>
      <c r="CR575">
        <v>0</v>
      </c>
      <c r="CW575">
        <v>7267991</v>
      </c>
      <c r="CY575">
        <v>0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"01/04/2021 15:28:32.789"</f>
        <v>01/04/2021 15:28:32.789</v>
      </c>
      <c r="C576" t="str">
        <f t="shared" si="128"/>
        <v>FFDDD3C0</v>
      </c>
      <c r="D576" t="s">
        <v>178</v>
      </c>
      <c r="E576">
        <v>9</v>
      </c>
      <c r="F576">
        <v>1009</v>
      </c>
      <c r="G576" t="s">
        <v>114</v>
      </c>
      <c r="J576" t="s">
        <v>179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 t="shared" si="145"/>
        <v>15:28:34.000</v>
      </c>
      <c r="T576" t="str">
        <f t="shared" si="145"/>
        <v>15:28:34.000</v>
      </c>
      <c r="U576" t="str">
        <f t="shared" si="127"/>
        <v>A3817C</v>
      </c>
      <c r="V576">
        <v>0</v>
      </c>
      <c r="W576">
        <v>0</v>
      </c>
      <c r="X576">
        <v>1</v>
      </c>
      <c r="Z576">
        <v>1</v>
      </c>
      <c r="AA576">
        <v>8</v>
      </c>
      <c r="AB576">
        <v>3</v>
      </c>
      <c r="AC576">
        <v>0</v>
      </c>
      <c r="AD576">
        <v>9</v>
      </c>
      <c r="AE576">
        <v>0</v>
      </c>
      <c r="AF576">
        <v>3</v>
      </c>
      <c r="AG576">
        <v>2</v>
      </c>
      <c r="AH576">
        <v>0</v>
      </c>
      <c r="AI576" t="s">
        <v>606</v>
      </c>
      <c r="AJ576">
        <v>35.755563000000002</v>
      </c>
      <c r="AK576" t="s">
        <v>607</v>
      </c>
      <c r="AL576">
        <v>-90.801486999999995</v>
      </c>
      <c r="AM576">
        <v>25</v>
      </c>
      <c r="AN576">
        <v>2200</v>
      </c>
      <c r="AO576" t="s">
        <v>118</v>
      </c>
      <c r="AP576">
        <v>-97</v>
      </c>
      <c r="AQ576">
        <v>-45</v>
      </c>
      <c r="AR576">
        <v>320</v>
      </c>
      <c r="AZ576">
        <v>4366</v>
      </c>
      <c r="BA576">
        <v>1</v>
      </c>
      <c r="BB576" t="str">
        <f t="shared" si="129"/>
        <v xml:space="preserve">N325GC  </v>
      </c>
      <c r="BC576">
        <v>1</v>
      </c>
      <c r="BH576">
        <v>2225</v>
      </c>
      <c r="BI576">
        <v>1</v>
      </c>
      <c r="BJ576">
        <v>1</v>
      </c>
      <c r="BK576">
        <v>0</v>
      </c>
      <c r="BL576">
        <v>0</v>
      </c>
      <c r="BO576">
        <v>0</v>
      </c>
      <c r="BP576">
        <v>0</v>
      </c>
      <c r="BW576" t="str">
        <f>"15:28:34.900"</f>
        <v>15:28:34.900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0</v>
      </c>
      <c r="CP576" t="s">
        <v>119</v>
      </c>
      <c r="CQ576">
        <v>530</v>
      </c>
      <c r="CR576">
        <v>0</v>
      </c>
      <c r="CW576">
        <v>7267991</v>
      </c>
      <c r="CY576">
        <v>0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"01/04/2021 15:28:33.108"</f>
        <v>01/04/2021 15:28:33.108</v>
      </c>
      <c r="C577" t="str">
        <f t="shared" si="128"/>
        <v>FFDDD3C0</v>
      </c>
      <c r="D577" t="s">
        <v>306</v>
      </c>
      <c r="E577">
        <v>15</v>
      </c>
      <c r="H577">
        <v>30</v>
      </c>
      <c r="I577" t="s">
        <v>114</v>
      </c>
      <c r="J577" t="s">
        <v>307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 t="shared" ref="S577:T579" si="146">"15:28:35.000"</f>
        <v>15:28:35.000</v>
      </c>
      <c r="T577" t="str">
        <f t="shared" si="146"/>
        <v>15:28:35.000</v>
      </c>
      <c r="U577" t="str">
        <f t="shared" si="127"/>
        <v>A3817C</v>
      </c>
      <c r="V577">
        <v>0</v>
      </c>
      <c r="W577">
        <v>0</v>
      </c>
      <c r="X577">
        <v>1</v>
      </c>
      <c r="Z577">
        <v>1</v>
      </c>
      <c r="AA577">
        <v>8</v>
      </c>
      <c r="AB577">
        <v>3</v>
      </c>
      <c r="AC577">
        <v>0</v>
      </c>
      <c r="AD577">
        <v>9</v>
      </c>
      <c r="AE577">
        <v>0</v>
      </c>
      <c r="AF577">
        <v>3</v>
      </c>
      <c r="AG577">
        <v>2</v>
      </c>
      <c r="AH577">
        <v>0</v>
      </c>
      <c r="AI577" t="s">
        <v>608</v>
      </c>
      <c r="AJ577">
        <v>35.755347999999998</v>
      </c>
      <c r="AK577" t="s">
        <v>609</v>
      </c>
      <c r="AL577">
        <v>-90.802045000000007</v>
      </c>
      <c r="AM577">
        <v>25</v>
      </c>
      <c r="AN577">
        <v>2200</v>
      </c>
      <c r="AO577" t="s">
        <v>118</v>
      </c>
      <c r="AP577">
        <v>-97</v>
      </c>
      <c r="AQ577">
        <v>-45</v>
      </c>
      <c r="AR577">
        <v>320</v>
      </c>
      <c r="AZ577">
        <v>4366</v>
      </c>
      <c r="BA577">
        <v>1</v>
      </c>
      <c r="BB577" t="str">
        <f t="shared" si="129"/>
        <v xml:space="preserve">N325GC  </v>
      </c>
      <c r="BC577">
        <v>1</v>
      </c>
      <c r="BH577">
        <v>2225</v>
      </c>
      <c r="BI577">
        <v>1</v>
      </c>
      <c r="BJ577">
        <v>1</v>
      </c>
      <c r="BK577">
        <v>0</v>
      </c>
      <c r="BL577">
        <v>0</v>
      </c>
      <c r="BO577">
        <v>0</v>
      </c>
      <c r="BP577">
        <v>0</v>
      </c>
      <c r="BW577" t="str">
        <f>"15:28:35.196"</f>
        <v>15:28:35.196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0</v>
      </c>
      <c r="CP577" t="s">
        <v>119</v>
      </c>
      <c r="CQ577">
        <v>530</v>
      </c>
      <c r="CR577">
        <v>0</v>
      </c>
      <c r="CW577">
        <v>7268047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"01/04/2021 15:28:33.108"</f>
        <v>01/04/2021 15:28:33.108</v>
      </c>
      <c r="C578" t="str">
        <f t="shared" si="128"/>
        <v>FFDDD3C0</v>
      </c>
      <c r="D578" t="s">
        <v>178</v>
      </c>
      <c r="E578">
        <v>9</v>
      </c>
      <c r="F578">
        <v>1009</v>
      </c>
      <c r="G578" t="s">
        <v>114</v>
      </c>
      <c r="J578" t="s">
        <v>179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 t="shared" si="146"/>
        <v>15:28:35.000</v>
      </c>
      <c r="T578" t="str">
        <f t="shared" si="146"/>
        <v>15:28:35.000</v>
      </c>
      <c r="U578" t="str">
        <f t="shared" ref="U578:U641" si="147">"A3817C"</f>
        <v>A3817C</v>
      </c>
      <c r="V578">
        <v>0</v>
      </c>
      <c r="W578">
        <v>0</v>
      </c>
      <c r="X578">
        <v>1</v>
      </c>
      <c r="Z578">
        <v>1</v>
      </c>
      <c r="AA578">
        <v>8</v>
      </c>
      <c r="AB578">
        <v>3</v>
      </c>
      <c r="AC578">
        <v>0</v>
      </c>
      <c r="AD578">
        <v>9</v>
      </c>
      <c r="AE578">
        <v>0</v>
      </c>
      <c r="AF578">
        <v>3</v>
      </c>
      <c r="AG578">
        <v>2</v>
      </c>
      <c r="AH578">
        <v>0</v>
      </c>
      <c r="AI578" t="s">
        <v>608</v>
      </c>
      <c r="AJ578">
        <v>35.755347999999998</v>
      </c>
      <c r="AK578" t="s">
        <v>609</v>
      </c>
      <c r="AL578">
        <v>-90.802045000000007</v>
      </c>
      <c r="AM578">
        <v>25</v>
      </c>
      <c r="AN578">
        <v>2200</v>
      </c>
      <c r="AO578" t="s">
        <v>118</v>
      </c>
      <c r="AP578">
        <v>-97</v>
      </c>
      <c r="AQ578">
        <v>-45</v>
      </c>
      <c r="AR578">
        <v>320</v>
      </c>
      <c r="AZ578">
        <v>4366</v>
      </c>
      <c r="BA578">
        <v>1</v>
      </c>
      <c r="BB578" t="str">
        <f t="shared" si="129"/>
        <v xml:space="preserve">N325GC  </v>
      </c>
      <c r="BC578">
        <v>1</v>
      </c>
      <c r="BH578">
        <v>2225</v>
      </c>
      <c r="BI578">
        <v>1</v>
      </c>
      <c r="BJ578">
        <v>1</v>
      </c>
      <c r="BK578">
        <v>0</v>
      </c>
      <c r="BL578">
        <v>0</v>
      </c>
      <c r="BO578">
        <v>0</v>
      </c>
      <c r="BP578">
        <v>0</v>
      </c>
      <c r="BW578" t="str">
        <f>"15:28:35.196"</f>
        <v>15:28:35.196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0</v>
      </c>
      <c r="CP578" t="s">
        <v>119</v>
      </c>
      <c r="CQ578">
        <v>530</v>
      </c>
      <c r="CR578">
        <v>0</v>
      </c>
      <c r="CW578">
        <v>7268047</v>
      </c>
      <c r="CY578">
        <v>0</v>
      </c>
      <c r="CZ578">
        <v>0</v>
      </c>
      <c r="DA578">
        <v>1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"01/04/2021 15:28:33.108"</f>
        <v>01/04/2021 15:28:33.108</v>
      </c>
      <c r="C579" t="str">
        <f t="shared" si="128"/>
        <v>FFDDD3C0</v>
      </c>
      <c r="D579" t="s">
        <v>113</v>
      </c>
      <c r="E579">
        <v>5</v>
      </c>
      <c r="H579">
        <v>169</v>
      </c>
      <c r="I579" t="s">
        <v>114</v>
      </c>
      <c r="J579" t="s">
        <v>115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 t="shared" si="146"/>
        <v>15:28:35.000</v>
      </c>
      <c r="T579" t="str">
        <f t="shared" si="146"/>
        <v>15:28:35.000</v>
      </c>
      <c r="U579" t="str">
        <f t="shared" si="147"/>
        <v>A3817C</v>
      </c>
      <c r="V579">
        <v>0</v>
      </c>
      <c r="W579">
        <v>0</v>
      </c>
      <c r="X579">
        <v>1</v>
      </c>
      <c r="Z579">
        <v>1</v>
      </c>
      <c r="AA579">
        <v>8</v>
      </c>
      <c r="AB579">
        <v>3</v>
      </c>
      <c r="AC579">
        <v>0</v>
      </c>
      <c r="AD579">
        <v>9</v>
      </c>
      <c r="AE579">
        <v>0</v>
      </c>
      <c r="AF579">
        <v>3</v>
      </c>
      <c r="AG579">
        <v>2</v>
      </c>
      <c r="AH579">
        <v>0</v>
      </c>
      <c r="AI579" t="s">
        <v>608</v>
      </c>
      <c r="AJ579">
        <v>35.755347999999998</v>
      </c>
      <c r="AK579" t="s">
        <v>609</v>
      </c>
      <c r="AL579">
        <v>-90.802045000000007</v>
      </c>
      <c r="AM579">
        <v>25</v>
      </c>
      <c r="AN579">
        <v>2200</v>
      </c>
      <c r="AO579" t="s">
        <v>118</v>
      </c>
      <c r="AP579">
        <v>-97</v>
      </c>
      <c r="AQ579">
        <v>-45</v>
      </c>
      <c r="AR579">
        <v>320</v>
      </c>
      <c r="AZ579">
        <v>4366</v>
      </c>
      <c r="BA579">
        <v>1</v>
      </c>
      <c r="BB579" t="str">
        <f t="shared" si="129"/>
        <v xml:space="preserve">N325GC  </v>
      </c>
      <c r="BC579">
        <v>1</v>
      </c>
      <c r="BH579">
        <v>2225</v>
      </c>
      <c r="BI579">
        <v>1</v>
      </c>
      <c r="BJ579">
        <v>1</v>
      </c>
      <c r="BK579">
        <v>0</v>
      </c>
      <c r="BL579">
        <v>0</v>
      </c>
      <c r="BO579">
        <v>0</v>
      </c>
      <c r="BP579">
        <v>0</v>
      </c>
      <c r="BW579" t="str">
        <f>"15:28:35.196"</f>
        <v>15:28:35.196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0</v>
      </c>
      <c r="CP579" t="s">
        <v>119</v>
      </c>
      <c r="CQ579">
        <v>530</v>
      </c>
      <c r="CR579">
        <v>0</v>
      </c>
      <c r="CW579">
        <v>7268047</v>
      </c>
      <c r="CY579">
        <v>0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"01/04/2021 15:28:34.517"</f>
        <v>01/04/2021 15:28:34.517</v>
      </c>
      <c r="C580" t="str">
        <f t="shared" ref="C580:C643" si="148">"FFDDD3C0"</f>
        <v>FFDDD3C0</v>
      </c>
      <c r="D580" t="s">
        <v>306</v>
      </c>
      <c r="E580">
        <v>15</v>
      </c>
      <c r="H580">
        <v>30</v>
      </c>
      <c r="I580" t="s">
        <v>114</v>
      </c>
      <c r="J580" t="s">
        <v>307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 t="shared" ref="S580:T582" si="149">"15:28:36.000"</f>
        <v>15:28:36.000</v>
      </c>
      <c r="T580" t="str">
        <f t="shared" si="149"/>
        <v>15:28:36.000</v>
      </c>
      <c r="U580" t="str">
        <f t="shared" si="147"/>
        <v>A3817C</v>
      </c>
      <c r="V580">
        <v>0</v>
      </c>
      <c r="W580">
        <v>0</v>
      </c>
      <c r="X580">
        <v>1</v>
      </c>
      <c r="Z580">
        <v>1</v>
      </c>
      <c r="AA580">
        <v>8</v>
      </c>
      <c r="AB580">
        <v>3</v>
      </c>
      <c r="AC580">
        <v>0</v>
      </c>
      <c r="AD580">
        <v>9</v>
      </c>
      <c r="AE580">
        <v>0</v>
      </c>
      <c r="AF580">
        <v>3</v>
      </c>
      <c r="AG580">
        <v>2</v>
      </c>
      <c r="AH580">
        <v>0</v>
      </c>
      <c r="AI580" t="s">
        <v>610</v>
      </c>
      <c r="AJ580">
        <v>35.755133999999998</v>
      </c>
      <c r="AK580" t="s">
        <v>611</v>
      </c>
      <c r="AL580">
        <v>-90.802603000000005</v>
      </c>
      <c r="AM580">
        <v>25</v>
      </c>
      <c r="AN580">
        <v>2200</v>
      </c>
      <c r="AO580" t="s">
        <v>118</v>
      </c>
      <c r="AP580">
        <v>-96</v>
      </c>
      <c r="AQ580">
        <v>-43</v>
      </c>
      <c r="AR580">
        <v>384</v>
      </c>
      <c r="AZ580">
        <v>4366</v>
      </c>
      <c r="BA580">
        <v>1</v>
      </c>
      <c r="BB580" t="str">
        <f t="shared" ref="BB580:BB643" si="150">"N325GC  "</f>
        <v xml:space="preserve">N325GC  </v>
      </c>
      <c r="BC580">
        <v>1</v>
      </c>
      <c r="BH580">
        <v>2225</v>
      </c>
      <c r="BI580">
        <v>1</v>
      </c>
      <c r="BJ580">
        <v>1</v>
      </c>
      <c r="BK580">
        <v>0</v>
      </c>
      <c r="BL580">
        <v>0</v>
      </c>
      <c r="BO580">
        <v>0</v>
      </c>
      <c r="BP580">
        <v>0</v>
      </c>
      <c r="BW580" t="str">
        <f>"15:28:36.629"</f>
        <v>15:28:36.629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0</v>
      </c>
      <c r="CP580" t="s">
        <v>119</v>
      </c>
      <c r="CQ580">
        <v>530</v>
      </c>
      <c r="CR580">
        <v>0</v>
      </c>
      <c r="CW580">
        <v>7268324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"01/04/2021 15:28:34.517"</f>
        <v>01/04/2021 15:28:34.517</v>
      </c>
      <c r="C581" t="str">
        <f t="shared" si="148"/>
        <v>FFDDD3C0</v>
      </c>
      <c r="D581" t="s">
        <v>178</v>
      </c>
      <c r="E581">
        <v>9</v>
      </c>
      <c r="F581">
        <v>1009</v>
      </c>
      <c r="G581" t="s">
        <v>114</v>
      </c>
      <c r="J581" t="s">
        <v>179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 t="shared" si="149"/>
        <v>15:28:36.000</v>
      </c>
      <c r="T581" t="str">
        <f t="shared" si="149"/>
        <v>15:28:36.000</v>
      </c>
      <c r="U581" t="str">
        <f t="shared" si="147"/>
        <v>A3817C</v>
      </c>
      <c r="V581">
        <v>0</v>
      </c>
      <c r="W581">
        <v>0</v>
      </c>
      <c r="X581">
        <v>1</v>
      </c>
      <c r="Z581">
        <v>1</v>
      </c>
      <c r="AA581">
        <v>8</v>
      </c>
      <c r="AB581">
        <v>3</v>
      </c>
      <c r="AC581">
        <v>0</v>
      </c>
      <c r="AD581">
        <v>9</v>
      </c>
      <c r="AE581">
        <v>0</v>
      </c>
      <c r="AF581">
        <v>3</v>
      </c>
      <c r="AG581">
        <v>2</v>
      </c>
      <c r="AH581">
        <v>0</v>
      </c>
      <c r="AI581" t="s">
        <v>610</v>
      </c>
      <c r="AJ581">
        <v>35.755133999999998</v>
      </c>
      <c r="AK581" t="s">
        <v>611</v>
      </c>
      <c r="AL581">
        <v>-90.802603000000005</v>
      </c>
      <c r="AM581">
        <v>25</v>
      </c>
      <c r="AN581">
        <v>2200</v>
      </c>
      <c r="AO581" t="s">
        <v>118</v>
      </c>
      <c r="AP581">
        <v>-96</v>
      </c>
      <c r="AQ581">
        <v>-43</v>
      </c>
      <c r="AR581">
        <v>384</v>
      </c>
      <c r="AZ581">
        <v>4366</v>
      </c>
      <c r="BA581">
        <v>1</v>
      </c>
      <c r="BB581" t="str">
        <f t="shared" si="150"/>
        <v xml:space="preserve">N325GC  </v>
      </c>
      <c r="BC581">
        <v>1</v>
      </c>
      <c r="BH581">
        <v>2225</v>
      </c>
      <c r="BI581">
        <v>1</v>
      </c>
      <c r="BJ581">
        <v>1</v>
      </c>
      <c r="BK581">
        <v>0</v>
      </c>
      <c r="BL581">
        <v>0</v>
      </c>
      <c r="BO581">
        <v>0</v>
      </c>
      <c r="BP581">
        <v>0</v>
      </c>
      <c r="BW581" t="str">
        <f>"15:28:36.629"</f>
        <v>15:28:36.629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0</v>
      </c>
      <c r="CP581" t="s">
        <v>119</v>
      </c>
      <c r="CQ581">
        <v>511</v>
      </c>
      <c r="CR581">
        <v>0</v>
      </c>
      <c r="CW581">
        <v>6986426</v>
      </c>
      <c r="CY581">
        <v>0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"01/04/2021 15:28:34.517"</f>
        <v>01/04/2021 15:28:34.517</v>
      </c>
      <c r="C582" t="str">
        <f t="shared" si="148"/>
        <v>FFDDD3C0</v>
      </c>
      <c r="D582" t="s">
        <v>113</v>
      </c>
      <c r="E582">
        <v>5</v>
      </c>
      <c r="H582">
        <v>169</v>
      </c>
      <c r="I582" t="s">
        <v>114</v>
      </c>
      <c r="J582" t="s">
        <v>115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 t="shared" si="149"/>
        <v>15:28:36.000</v>
      </c>
      <c r="T582" t="str">
        <f t="shared" si="149"/>
        <v>15:28:36.000</v>
      </c>
      <c r="U582" t="str">
        <f t="shared" si="147"/>
        <v>A3817C</v>
      </c>
      <c r="V582">
        <v>0</v>
      </c>
      <c r="W582">
        <v>0</v>
      </c>
      <c r="X582">
        <v>1</v>
      </c>
      <c r="Z582">
        <v>1</v>
      </c>
      <c r="AA582">
        <v>8</v>
      </c>
      <c r="AB582">
        <v>3</v>
      </c>
      <c r="AC582">
        <v>0</v>
      </c>
      <c r="AD582">
        <v>9</v>
      </c>
      <c r="AE582">
        <v>0</v>
      </c>
      <c r="AF582">
        <v>3</v>
      </c>
      <c r="AG582">
        <v>2</v>
      </c>
      <c r="AH582">
        <v>0</v>
      </c>
      <c r="AI582" t="s">
        <v>610</v>
      </c>
      <c r="AJ582">
        <v>35.755133999999998</v>
      </c>
      <c r="AK582" t="s">
        <v>611</v>
      </c>
      <c r="AL582">
        <v>-90.802603000000005</v>
      </c>
      <c r="AM582">
        <v>25</v>
      </c>
      <c r="AN582">
        <v>2200</v>
      </c>
      <c r="AO582" t="s">
        <v>118</v>
      </c>
      <c r="AP582">
        <v>-96</v>
      </c>
      <c r="AQ582">
        <v>-43</v>
      </c>
      <c r="AR582">
        <v>384</v>
      </c>
      <c r="AZ582">
        <v>4366</v>
      </c>
      <c r="BA582">
        <v>1</v>
      </c>
      <c r="BB582" t="str">
        <f t="shared" si="150"/>
        <v xml:space="preserve">N325GC  </v>
      </c>
      <c r="BC582">
        <v>1</v>
      </c>
      <c r="BH582">
        <v>2225</v>
      </c>
      <c r="BI582">
        <v>1</v>
      </c>
      <c r="BJ582">
        <v>1</v>
      </c>
      <c r="BK582">
        <v>0</v>
      </c>
      <c r="BL582">
        <v>0</v>
      </c>
      <c r="BO582">
        <v>0</v>
      </c>
      <c r="BP582">
        <v>0</v>
      </c>
      <c r="BW582" t="str">
        <f>"15:28:36.629"</f>
        <v>15:28:36.629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0</v>
      </c>
      <c r="CP582" t="s">
        <v>119</v>
      </c>
      <c r="CQ582">
        <v>511</v>
      </c>
      <c r="CR582">
        <v>0</v>
      </c>
      <c r="CW582">
        <v>6986426</v>
      </c>
      <c r="CY582">
        <v>0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"01/04/2021 15:28:35.620"</f>
        <v>01/04/2021 15:28:35.620</v>
      </c>
      <c r="C583" t="str">
        <f t="shared" si="148"/>
        <v>FFDDD3C0</v>
      </c>
      <c r="D583" t="s">
        <v>113</v>
      </c>
      <c r="E583">
        <v>5</v>
      </c>
      <c r="H583">
        <v>169</v>
      </c>
      <c r="I583" t="s">
        <v>114</v>
      </c>
      <c r="J583" t="s">
        <v>115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 t="shared" ref="S583:T585" si="151">"15:28:37.000"</f>
        <v>15:28:37.000</v>
      </c>
      <c r="T583" t="str">
        <f t="shared" si="151"/>
        <v>15:28:37.000</v>
      </c>
      <c r="U583" t="str">
        <f t="shared" si="147"/>
        <v>A3817C</v>
      </c>
      <c r="V583">
        <v>0</v>
      </c>
      <c r="W583">
        <v>0</v>
      </c>
      <c r="X583">
        <v>1</v>
      </c>
      <c r="Z583">
        <v>1</v>
      </c>
      <c r="AA583">
        <v>8</v>
      </c>
      <c r="AB583">
        <v>3</v>
      </c>
      <c r="AC583">
        <v>0</v>
      </c>
      <c r="AD583">
        <v>9</v>
      </c>
      <c r="AE583">
        <v>0</v>
      </c>
      <c r="AF583">
        <v>3</v>
      </c>
      <c r="AG583">
        <v>2</v>
      </c>
      <c r="AH583">
        <v>0</v>
      </c>
      <c r="AI583" t="s">
        <v>612</v>
      </c>
      <c r="AJ583">
        <v>35.754941000000002</v>
      </c>
      <c r="AK583" t="s">
        <v>613</v>
      </c>
      <c r="AL583">
        <v>-90.803161000000003</v>
      </c>
      <c r="AM583">
        <v>25</v>
      </c>
      <c r="AN583">
        <v>2200</v>
      </c>
      <c r="AO583" t="s">
        <v>118</v>
      </c>
      <c r="AP583">
        <v>-96</v>
      </c>
      <c r="AQ583">
        <v>-42</v>
      </c>
      <c r="AR583">
        <v>320</v>
      </c>
      <c r="AZ583">
        <v>4366</v>
      </c>
      <c r="BA583">
        <v>1</v>
      </c>
      <c r="BB583" t="str">
        <f t="shared" si="150"/>
        <v xml:space="preserve">N325GC  </v>
      </c>
      <c r="BC583">
        <v>1</v>
      </c>
      <c r="BH583">
        <v>2250</v>
      </c>
      <c r="BI583">
        <v>1</v>
      </c>
      <c r="BJ583">
        <v>1</v>
      </c>
      <c r="BK583">
        <v>0</v>
      </c>
      <c r="BL583">
        <v>0</v>
      </c>
      <c r="BO583">
        <v>0</v>
      </c>
      <c r="BP583">
        <v>0</v>
      </c>
      <c r="BW583" t="str">
        <f>"15:28:37.712"</f>
        <v>15:28:37.712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0</v>
      </c>
      <c r="CP583" t="s">
        <v>119</v>
      </c>
      <c r="CQ583">
        <v>530</v>
      </c>
      <c r="CR583">
        <v>0</v>
      </c>
      <c r="CW583">
        <v>7268542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"01/04/2021 15:28:35.620"</f>
        <v>01/04/2021 15:28:35.620</v>
      </c>
      <c r="C584" t="str">
        <f t="shared" si="148"/>
        <v>FFDDD3C0</v>
      </c>
      <c r="D584" t="s">
        <v>306</v>
      </c>
      <c r="E584">
        <v>15</v>
      </c>
      <c r="H584">
        <v>30</v>
      </c>
      <c r="I584" t="s">
        <v>114</v>
      </c>
      <c r="J584" t="s">
        <v>307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 t="shared" si="151"/>
        <v>15:28:37.000</v>
      </c>
      <c r="T584" t="str">
        <f t="shared" si="151"/>
        <v>15:28:37.000</v>
      </c>
      <c r="U584" t="str">
        <f t="shared" si="147"/>
        <v>A3817C</v>
      </c>
      <c r="V584">
        <v>0</v>
      </c>
      <c r="W584">
        <v>0</v>
      </c>
      <c r="X584">
        <v>1</v>
      </c>
      <c r="Z584">
        <v>1</v>
      </c>
      <c r="AA584">
        <v>8</v>
      </c>
      <c r="AB584">
        <v>3</v>
      </c>
      <c r="AC584">
        <v>0</v>
      </c>
      <c r="AD584">
        <v>9</v>
      </c>
      <c r="AE584">
        <v>0</v>
      </c>
      <c r="AF584">
        <v>3</v>
      </c>
      <c r="AG584">
        <v>2</v>
      </c>
      <c r="AH584">
        <v>0</v>
      </c>
      <c r="AI584" t="s">
        <v>612</v>
      </c>
      <c r="AJ584">
        <v>35.754941000000002</v>
      </c>
      <c r="AK584" t="s">
        <v>613</v>
      </c>
      <c r="AL584">
        <v>-90.803161000000003</v>
      </c>
      <c r="AM584">
        <v>25</v>
      </c>
      <c r="AN584">
        <v>2200</v>
      </c>
      <c r="AO584" t="s">
        <v>118</v>
      </c>
      <c r="AP584">
        <v>-96</v>
      </c>
      <c r="AQ584">
        <v>-42</v>
      </c>
      <c r="AR584">
        <v>320</v>
      </c>
      <c r="AZ584">
        <v>4366</v>
      </c>
      <c r="BA584">
        <v>1</v>
      </c>
      <c r="BB584" t="str">
        <f t="shared" si="150"/>
        <v xml:space="preserve">N325GC  </v>
      </c>
      <c r="BC584">
        <v>1</v>
      </c>
      <c r="BH584">
        <v>2250</v>
      </c>
      <c r="BI584">
        <v>1</v>
      </c>
      <c r="BJ584">
        <v>1</v>
      </c>
      <c r="BK584">
        <v>0</v>
      </c>
      <c r="BL584">
        <v>0</v>
      </c>
      <c r="BO584">
        <v>0</v>
      </c>
      <c r="BP584">
        <v>0</v>
      </c>
      <c r="BW584" t="str">
        <f>"15:28:37.712"</f>
        <v>15:28:37.712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0</v>
      </c>
      <c r="CP584" t="s">
        <v>119</v>
      </c>
      <c r="CQ584">
        <v>530</v>
      </c>
      <c r="CR584">
        <v>0</v>
      </c>
      <c r="CW584">
        <v>7268542</v>
      </c>
      <c r="CY584">
        <v>0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"01/04/2021 15:28:35.620"</f>
        <v>01/04/2021 15:28:35.620</v>
      </c>
      <c r="C585" t="str">
        <f t="shared" si="148"/>
        <v>FFDDD3C0</v>
      </c>
      <c r="D585" t="s">
        <v>178</v>
      </c>
      <c r="E585">
        <v>9</v>
      </c>
      <c r="F585">
        <v>1009</v>
      </c>
      <c r="G585" t="s">
        <v>114</v>
      </c>
      <c r="J585" t="s">
        <v>179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 t="shared" si="151"/>
        <v>15:28:37.000</v>
      </c>
      <c r="T585" t="str">
        <f t="shared" si="151"/>
        <v>15:28:37.000</v>
      </c>
      <c r="U585" t="str">
        <f t="shared" si="147"/>
        <v>A3817C</v>
      </c>
      <c r="V585">
        <v>0</v>
      </c>
      <c r="W585">
        <v>0</v>
      </c>
      <c r="X585">
        <v>1</v>
      </c>
      <c r="Z585">
        <v>1</v>
      </c>
      <c r="AA585">
        <v>8</v>
      </c>
      <c r="AB585">
        <v>3</v>
      </c>
      <c r="AC585">
        <v>0</v>
      </c>
      <c r="AD585">
        <v>9</v>
      </c>
      <c r="AE585">
        <v>0</v>
      </c>
      <c r="AF585">
        <v>3</v>
      </c>
      <c r="AG585">
        <v>2</v>
      </c>
      <c r="AH585">
        <v>0</v>
      </c>
      <c r="AI585" t="s">
        <v>612</v>
      </c>
      <c r="AJ585">
        <v>35.754941000000002</v>
      </c>
      <c r="AK585" t="s">
        <v>613</v>
      </c>
      <c r="AL585">
        <v>-90.803161000000003</v>
      </c>
      <c r="AM585">
        <v>25</v>
      </c>
      <c r="AN585">
        <v>2200</v>
      </c>
      <c r="AO585" t="s">
        <v>118</v>
      </c>
      <c r="AP585">
        <v>-96</v>
      </c>
      <c r="AQ585">
        <v>-42</v>
      </c>
      <c r="AR585">
        <v>320</v>
      </c>
      <c r="AZ585">
        <v>4366</v>
      </c>
      <c r="BA585">
        <v>1</v>
      </c>
      <c r="BB585" t="str">
        <f t="shared" si="150"/>
        <v xml:space="preserve">N325GC  </v>
      </c>
      <c r="BC585">
        <v>1</v>
      </c>
      <c r="BH585">
        <v>2250</v>
      </c>
      <c r="BI585">
        <v>1</v>
      </c>
      <c r="BJ585">
        <v>1</v>
      </c>
      <c r="BK585">
        <v>0</v>
      </c>
      <c r="BL585">
        <v>0</v>
      </c>
      <c r="BO585">
        <v>0</v>
      </c>
      <c r="BP585">
        <v>0</v>
      </c>
      <c r="BW585" t="str">
        <f>"15:28:37.712"</f>
        <v>15:28:37.712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0</v>
      </c>
      <c r="CP585" t="s">
        <v>119</v>
      </c>
      <c r="CQ585">
        <v>530</v>
      </c>
      <c r="CR585">
        <v>0</v>
      </c>
      <c r="CW585">
        <v>7268542</v>
      </c>
      <c r="CY585">
        <v>0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"01/04/2021 15:28:36.279"</f>
        <v>01/04/2021 15:28:36.279</v>
      </c>
      <c r="C586" t="str">
        <f t="shared" si="148"/>
        <v>FFDDD3C0</v>
      </c>
      <c r="D586" t="s">
        <v>113</v>
      </c>
      <c r="E586">
        <v>5</v>
      </c>
      <c r="H586">
        <v>169</v>
      </c>
      <c r="I586" t="s">
        <v>114</v>
      </c>
      <c r="J586" t="s">
        <v>115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 t="shared" ref="S586:T588" si="152">"15:28:38.000"</f>
        <v>15:28:38.000</v>
      </c>
      <c r="T586" t="str">
        <f t="shared" si="152"/>
        <v>15:28:38.000</v>
      </c>
      <c r="U586" t="str">
        <f t="shared" si="147"/>
        <v>A3817C</v>
      </c>
      <c r="V586">
        <v>0</v>
      </c>
      <c r="W586">
        <v>0</v>
      </c>
      <c r="X586">
        <v>1</v>
      </c>
      <c r="Z586">
        <v>1</v>
      </c>
      <c r="AA586">
        <v>8</v>
      </c>
      <c r="AB586">
        <v>3</v>
      </c>
      <c r="AC586">
        <v>0</v>
      </c>
      <c r="AD586">
        <v>9</v>
      </c>
      <c r="AE586">
        <v>0</v>
      </c>
      <c r="AF586">
        <v>3</v>
      </c>
      <c r="AG586">
        <v>2</v>
      </c>
      <c r="AH586">
        <v>0</v>
      </c>
      <c r="AI586" t="s">
        <v>614</v>
      </c>
      <c r="AJ586">
        <v>35.754725999999998</v>
      </c>
      <c r="AK586" t="s">
        <v>615</v>
      </c>
      <c r="AL586">
        <v>-90.803719000000001</v>
      </c>
      <c r="AM586">
        <v>25</v>
      </c>
      <c r="AN586">
        <v>2200</v>
      </c>
      <c r="AO586" t="s">
        <v>118</v>
      </c>
      <c r="AP586">
        <v>-96</v>
      </c>
      <c r="AQ586">
        <v>-41</v>
      </c>
      <c r="AR586">
        <v>320</v>
      </c>
      <c r="AZ586">
        <v>4366</v>
      </c>
      <c r="BA586">
        <v>1</v>
      </c>
      <c r="BB586" t="str">
        <f t="shared" si="150"/>
        <v xml:space="preserve">N325GC  </v>
      </c>
      <c r="BC586">
        <v>1</v>
      </c>
      <c r="BH586">
        <v>2250</v>
      </c>
      <c r="BI586">
        <v>1</v>
      </c>
      <c r="BJ586">
        <v>1</v>
      </c>
      <c r="BK586">
        <v>0</v>
      </c>
      <c r="BL586">
        <v>0</v>
      </c>
      <c r="BO586">
        <v>0</v>
      </c>
      <c r="BP586">
        <v>0</v>
      </c>
      <c r="BW586" t="str">
        <f>"15:28:38.341"</f>
        <v>15:28:38.341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0</v>
      </c>
      <c r="CP586" t="s">
        <v>119</v>
      </c>
      <c r="CQ586">
        <v>530</v>
      </c>
      <c r="CR586">
        <v>0</v>
      </c>
      <c r="CW586">
        <v>7268663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"01/04/2021 15:28:36.279"</f>
        <v>01/04/2021 15:28:36.279</v>
      </c>
      <c r="C587" t="str">
        <f t="shared" si="148"/>
        <v>FFDDD3C0</v>
      </c>
      <c r="D587" t="s">
        <v>306</v>
      </c>
      <c r="E587">
        <v>15</v>
      </c>
      <c r="H587">
        <v>30</v>
      </c>
      <c r="I587" t="s">
        <v>114</v>
      </c>
      <c r="J587" t="s">
        <v>307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 t="shared" si="152"/>
        <v>15:28:38.000</v>
      </c>
      <c r="T587" t="str">
        <f t="shared" si="152"/>
        <v>15:28:38.000</v>
      </c>
      <c r="U587" t="str">
        <f t="shared" si="147"/>
        <v>A3817C</v>
      </c>
      <c r="V587">
        <v>0</v>
      </c>
      <c r="W587">
        <v>0</v>
      </c>
      <c r="X587">
        <v>1</v>
      </c>
      <c r="Z587">
        <v>1</v>
      </c>
      <c r="AA587">
        <v>8</v>
      </c>
      <c r="AB587">
        <v>3</v>
      </c>
      <c r="AC587">
        <v>0</v>
      </c>
      <c r="AD587">
        <v>9</v>
      </c>
      <c r="AE587">
        <v>0</v>
      </c>
      <c r="AF587">
        <v>3</v>
      </c>
      <c r="AG587">
        <v>2</v>
      </c>
      <c r="AH587">
        <v>0</v>
      </c>
      <c r="AI587" t="s">
        <v>614</v>
      </c>
      <c r="AJ587">
        <v>35.754725999999998</v>
      </c>
      <c r="AK587" t="s">
        <v>615</v>
      </c>
      <c r="AL587">
        <v>-90.803719000000001</v>
      </c>
      <c r="AM587">
        <v>25</v>
      </c>
      <c r="AN587">
        <v>2200</v>
      </c>
      <c r="AO587" t="s">
        <v>118</v>
      </c>
      <c r="AP587">
        <v>-96</v>
      </c>
      <c r="AQ587">
        <v>-41</v>
      </c>
      <c r="AR587">
        <v>320</v>
      </c>
      <c r="AZ587">
        <v>4366</v>
      </c>
      <c r="BA587">
        <v>1</v>
      </c>
      <c r="BB587" t="str">
        <f t="shared" si="150"/>
        <v xml:space="preserve">N325GC  </v>
      </c>
      <c r="BC587">
        <v>1</v>
      </c>
      <c r="BH587">
        <v>2250</v>
      </c>
      <c r="BI587">
        <v>1</v>
      </c>
      <c r="BJ587">
        <v>1</v>
      </c>
      <c r="BK587">
        <v>0</v>
      </c>
      <c r="BL587">
        <v>0</v>
      </c>
      <c r="BO587">
        <v>0</v>
      </c>
      <c r="BP587">
        <v>0</v>
      </c>
      <c r="BW587" t="str">
        <f>"15:28:38.341"</f>
        <v>15:28:38.341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0</v>
      </c>
      <c r="CP587" t="s">
        <v>119</v>
      </c>
      <c r="CQ587">
        <v>530</v>
      </c>
      <c r="CR587">
        <v>0</v>
      </c>
      <c r="CW587">
        <v>7268663</v>
      </c>
      <c r="CY587">
        <v>0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"01/04/2021 15:28:36.279"</f>
        <v>01/04/2021 15:28:36.279</v>
      </c>
      <c r="C588" t="str">
        <f t="shared" si="148"/>
        <v>FFDDD3C0</v>
      </c>
      <c r="D588" t="s">
        <v>178</v>
      </c>
      <c r="E588">
        <v>9</v>
      </c>
      <c r="F588">
        <v>1009</v>
      </c>
      <c r="G588" t="s">
        <v>114</v>
      </c>
      <c r="J588" t="s">
        <v>179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 t="shared" si="152"/>
        <v>15:28:38.000</v>
      </c>
      <c r="T588" t="str">
        <f t="shared" si="152"/>
        <v>15:28:38.000</v>
      </c>
      <c r="U588" t="str">
        <f t="shared" si="147"/>
        <v>A3817C</v>
      </c>
      <c r="V588">
        <v>0</v>
      </c>
      <c r="W588">
        <v>0</v>
      </c>
      <c r="X588">
        <v>1</v>
      </c>
      <c r="Z588">
        <v>1</v>
      </c>
      <c r="AA588">
        <v>8</v>
      </c>
      <c r="AB588">
        <v>3</v>
      </c>
      <c r="AC588">
        <v>0</v>
      </c>
      <c r="AD588">
        <v>9</v>
      </c>
      <c r="AE588">
        <v>0</v>
      </c>
      <c r="AF588">
        <v>3</v>
      </c>
      <c r="AG588">
        <v>2</v>
      </c>
      <c r="AH588">
        <v>0</v>
      </c>
      <c r="AI588" t="s">
        <v>614</v>
      </c>
      <c r="AJ588">
        <v>35.754725999999998</v>
      </c>
      <c r="AK588" t="s">
        <v>615</v>
      </c>
      <c r="AL588">
        <v>-90.803719000000001</v>
      </c>
      <c r="AM588">
        <v>25</v>
      </c>
      <c r="AN588">
        <v>2200</v>
      </c>
      <c r="AO588" t="s">
        <v>118</v>
      </c>
      <c r="AP588">
        <v>-96</v>
      </c>
      <c r="AQ588">
        <v>-41</v>
      </c>
      <c r="AR588">
        <v>320</v>
      </c>
      <c r="AZ588">
        <v>4366</v>
      </c>
      <c r="BA588">
        <v>1</v>
      </c>
      <c r="BB588" t="str">
        <f t="shared" si="150"/>
        <v xml:space="preserve">N325GC  </v>
      </c>
      <c r="BC588">
        <v>1</v>
      </c>
      <c r="BH588">
        <v>2250</v>
      </c>
      <c r="BI588">
        <v>1</v>
      </c>
      <c r="BJ588">
        <v>1</v>
      </c>
      <c r="BK588">
        <v>0</v>
      </c>
      <c r="BL588">
        <v>0</v>
      </c>
      <c r="BO588">
        <v>0</v>
      </c>
      <c r="BP588">
        <v>0</v>
      </c>
      <c r="BW588" t="str">
        <f>"15:28:38.341"</f>
        <v>15:28:38.341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0</v>
      </c>
      <c r="CP588" t="s">
        <v>119</v>
      </c>
      <c r="CQ588">
        <v>530</v>
      </c>
      <c r="CR588">
        <v>0</v>
      </c>
      <c r="CW588">
        <v>7268663</v>
      </c>
      <c r="CY588">
        <v>0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"01/04/2021 15:28:37.549"</f>
        <v>01/04/2021 15:28:37.549</v>
      </c>
      <c r="C589" t="str">
        <f t="shared" si="148"/>
        <v>FFDDD3C0</v>
      </c>
      <c r="D589" t="s">
        <v>306</v>
      </c>
      <c r="E589">
        <v>15</v>
      </c>
      <c r="H589">
        <v>30</v>
      </c>
      <c r="I589" t="s">
        <v>114</v>
      </c>
      <c r="J589" t="s">
        <v>307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 t="shared" ref="S589:T591" si="153">"15:28:39.000"</f>
        <v>15:28:39.000</v>
      </c>
      <c r="T589" t="str">
        <f t="shared" si="153"/>
        <v>15:28:39.000</v>
      </c>
      <c r="U589" t="str">
        <f t="shared" si="147"/>
        <v>A3817C</v>
      </c>
      <c r="V589">
        <v>0</v>
      </c>
      <c r="W589">
        <v>0</v>
      </c>
      <c r="X589">
        <v>1</v>
      </c>
      <c r="Z589">
        <v>1</v>
      </c>
      <c r="AA589">
        <v>8</v>
      </c>
      <c r="AB589">
        <v>3</v>
      </c>
      <c r="AC589">
        <v>0</v>
      </c>
      <c r="AD589">
        <v>9</v>
      </c>
      <c r="AE589">
        <v>0</v>
      </c>
      <c r="AF589">
        <v>3</v>
      </c>
      <c r="AG589">
        <v>2</v>
      </c>
      <c r="AH589">
        <v>0</v>
      </c>
      <c r="AI589" t="s">
        <v>616</v>
      </c>
      <c r="AJ589">
        <v>35.754511000000001</v>
      </c>
      <c r="AK589" t="s">
        <v>617</v>
      </c>
      <c r="AL589">
        <v>-90.804276000000002</v>
      </c>
      <c r="AM589">
        <v>25</v>
      </c>
      <c r="AN589">
        <v>2200</v>
      </c>
      <c r="AO589" t="s">
        <v>118</v>
      </c>
      <c r="AP589">
        <v>-96</v>
      </c>
      <c r="AQ589">
        <v>-41</v>
      </c>
      <c r="AR589">
        <v>320</v>
      </c>
      <c r="AZ589">
        <v>4366</v>
      </c>
      <c r="BA589">
        <v>1</v>
      </c>
      <c r="BB589" t="str">
        <f t="shared" si="150"/>
        <v xml:space="preserve">N325GC  </v>
      </c>
      <c r="BC589">
        <v>1</v>
      </c>
      <c r="BH589">
        <v>2250</v>
      </c>
      <c r="BI589">
        <v>1</v>
      </c>
      <c r="BJ589">
        <v>1</v>
      </c>
      <c r="BK589">
        <v>0</v>
      </c>
      <c r="BL589">
        <v>0</v>
      </c>
      <c r="BO589">
        <v>0</v>
      </c>
      <c r="BP589">
        <v>0</v>
      </c>
      <c r="BW589" t="str">
        <f>"15:28:39.610"</f>
        <v>15:28:39.610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0</v>
      </c>
      <c r="CP589" t="s">
        <v>119</v>
      </c>
      <c r="CQ589">
        <v>530</v>
      </c>
      <c r="CR589">
        <v>0</v>
      </c>
      <c r="CW589">
        <v>7268905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"01/04/2021 15:28:37.549"</f>
        <v>01/04/2021 15:28:37.549</v>
      </c>
      <c r="C590" t="str">
        <f t="shared" si="148"/>
        <v>FFDDD3C0</v>
      </c>
      <c r="D590" t="s">
        <v>178</v>
      </c>
      <c r="E590">
        <v>9</v>
      </c>
      <c r="F590">
        <v>1009</v>
      </c>
      <c r="G590" t="s">
        <v>114</v>
      </c>
      <c r="J590" t="s">
        <v>179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 t="shared" si="153"/>
        <v>15:28:39.000</v>
      </c>
      <c r="T590" t="str">
        <f t="shared" si="153"/>
        <v>15:28:39.000</v>
      </c>
      <c r="U590" t="str">
        <f t="shared" si="147"/>
        <v>A3817C</v>
      </c>
      <c r="V590">
        <v>0</v>
      </c>
      <c r="W590">
        <v>0</v>
      </c>
      <c r="X590">
        <v>1</v>
      </c>
      <c r="Z590">
        <v>1</v>
      </c>
      <c r="AA590">
        <v>8</v>
      </c>
      <c r="AB590">
        <v>3</v>
      </c>
      <c r="AC590">
        <v>0</v>
      </c>
      <c r="AD590">
        <v>9</v>
      </c>
      <c r="AE590">
        <v>0</v>
      </c>
      <c r="AF590">
        <v>3</v>
      </c>
      <c r="AG590">
        <v>2</v>
      </c>
      <c r="AH590">
        <v>0</v>
      </c>
      <c r="AI590" t="s">
        <v>616</v>
      </c>
      <c r="AJ590">
        <v>35.754511000000001</v>
      </c>
      <c r="AK590" t="s">
        <v>617</v>
      </c>
      <c r="AL590">
        <v>-90.804276000000002</v>
      </c>
      <c r="AM590">
        <v>25</v>
      </c>
      <c r="AN590">
        <v>2200</v>
      </c>
      <c r="AO590" t="s">
        <v>118</v>
      </c>
      <c r="AP590">
        <v>-96</v>
      </c>
      <c r="AQ590">
        <v>-41</v>
      </c>
      <c r="AR590">
        <v>320</v>
      </c>
      <c r="AZ590">
        <v>4366</v>
      </c>
      <c r="BA590">
        <v>1</v>
      </c>
      <c r="BB590" t="str">
        <f t="shared" si="150"/>
        <v xml:space="preserve">N325GC  </v>
      </c>
      <c r="BC590">
        <v>1</v>
      </c>
      <c r="BH590">
        <v>2250</v>
      </c>
      <c r="BI590">
        <v>1</v>
      </c>
      <c r="BJ590">
        <v>1</v>
      </c>
      <c r="BK590">
        <v>0</v>
      </c>
      <c r="BL590">
        <v>0</v>
      </c>
      <c r="BO590">
        <v>0</v>
      </c>
      <c r="BP590">
        <v>0</v>
      </c>
      <c r="BW590" t="str">
        <f>"15:28:39.610"</f>
        <v>15:28:39.610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0</v>
      </c>
      <c r="CP590" t="s">
        <v>119</v>
      </c>
      <c r="CQ590">
        <v>530</v>
      </c>
      <c r="CR590">
        <v>0</v>
      </c>
      <c r="CW590">
        <v>7268905</v>
      </c>
      <c r="CY590">
        <v>0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"01/04/2021 15:28:37.549"</f>
        <v>01/04/2021 15:28:37.549</v>
      </c>
      <c r="C591" t="str">
        <f t="shared" si="148"/>
        <v>FFDDD3C0</v>
      </c>
      <c r="D591" t="s">
        <v>113</v>
      </c>
      <c r="E591">
        <v>5</v>
      </c>
      <c r="H591">
        <v>169</v>
      </c>
      <c r="I591" t="s">
        <v>114</v>
      </c>
      <c r="J591" t="s">
        <v>115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 t="shared" si="153"/>
        <v>15:28:39.000</v>
      </c>
      <c r="T591" t="str">
        <f t="shared" si="153"/>
        <v>15:28:39.000</v>
      </c>
      <c r="U591" t="str">
        <f t="shared" si="147"/>
        <v>A3817C</v>
      </c>
      <c r="V591">
        <v>0</v>
      </c>
      <c r="W591">
        <v>0</v>
      </c>
      <c r="X591">
        <v>1</v>
      </c>
      <c r="Z591">
        <v>1</v>
      </c>
      <c r="AA591">
        <v>8</v>
      </c>
      <c r="AB591">
        <v>3</v>
      </c>
      <c r="AC591">
        <v>0</v>
      </c>
      <c r="AD591">
        <v>9</v>
      </c>
      <c r="AE591">
        <v>0</v>
      </c>
      <c r="AF591">
        <v>3</v>
      </c>
      <c r="AG591">
        <v>2</v>
      </c>
      <c r="AH591">
        <v>0</v>
      </c>
      <c r="AI591" t="s">
        <v>616</v>
      </c>
      <c r="AJ591">
        <v>35.754511000000001</v>
      </c>
      <c r="AK591" t="s">
        <v>617</v>
      </c>
      <c r="AL591">
        <v>-90.804276000000002</v>
      </c>
      <c r="AM591">
        <v>25</v>
      </c>
      <c r="AN591">
        <v>2200</v>
      </c>
      <c r="AO591" t="s">
        <v>118</v>
      </c>
      <c r="AP591">
        <v>-96</v>
      </c>
      <c r="AQ591">
        <v>-41</v>
      </c>
      <c r="AR591">
        <v>320</v>
      </c>
      <c r="AZ591">
        <v>4366</v>
      </c>
      <c r="BA591">
        <v>1</v>
      </c>
      <c r="BB591" t="str">
        <f t="shared" si="150"/>
        <v xml:space="preserve">N325GC  </v>
      </c>
      <c r="BC591">
        <v>1</v>
      </c>
      <c r="BH591">
        <v>2250</v>
      </c>
      <c r="BI591">
        <v>1</v>
      </c>
      <c r="BJ591">
        <v>1</v>
      </c>
      <c r="BK591">
        <v>0</v>
      </c>
      <c r="BL591">
        <v>0</v>
      </c>
      <c r="BO591">
        <v>0</v>
      </c>
      <c r="BP591">
        <v>0</v>
      </c>
      <c r="BW591" t="str">
        <f>"15:28:39.610"</f>
        <v>15:28:39.610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0</v>
      </c>
      <c r="CP591" t="s">
        <v>119</v>
      </c>
      <c r="CQ591">
        <v>530</v>
      </c>
      <c r="CR591">
        <v>0</v>
      </c>
      <c r="CW591">
        <v>7268905</v>
      </c>
      <c r="CY591">
        <v>0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"01/04/2021 15:28:38.348"</f>
        <v>01/04/2021 15:28:38.348</v>
      </c>
      <c r="C592" t="str">
        <f t="shared" si="148"/>
        <v>FFDDD3C0</v>
      </c>
      <c r="D592" t="s">
        <v>178</v>
      </c>
      <c r="E592">
        <v>9</v>
      </c>
      <c r="F592">
        <v>1009</v>
      </c>
      <c r="G592" t="s">
        <v>114</v>
      </c>
      <c r="J592" t="s">
        <v>179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 t="shared" ref="S592:T594" si="154">"15:28:40.000"</f>
        <v>15:28:40.000</v>
      </c>
      <c r="T592" t="str">
        <f t="shared" si="154"/>
        <v>15:28:40.000</v>
      </c>
      <c r="U592" t="str">
        <f t="shared" si="147"/>
        <v>A3817C</v>
      </c>
      <c r="V592">
        <v>0</v>
      </c>
      <c r="W592">
        <v>0</v>
      </c>
      <c r="X592">
        <v>1</v>
      </c>
      <c r="Z592">
        <v>1</v>
      </c>
      <c r="AA592">
        <v>8</v>
      </c>
      <c r="AB592">
        <v>3</v>
      </c>
      <c r="AC592">
        <v>0</v>
      </c>
      <c r="AD592">
        <v>9</v>
      </c>
      <c r="AE592">
        <v>0</v>
      </c>
      <c r="AF592">
        <v>3</v>
      </c>
      <c r="AG592">
        <v>2</v>
      </c>
      <c r="AH592">
        <v>0</v>
      </c>
      <c r="AI592" t="s">
        <v>618</v>
      </c>
      <c r="AJ592">
        <v>35.754317999999998</v>
      </c>
      <c r="AK592" t="s">
        <v>619</v>
      </c>
      <c r="AL592">
        <v>-90.804834</v>
      </c>
      <c r="AM592">
        <v>25</v>
      </c>
      <c r="AN592">
        <v>2200</v>
      </c>
      <c r="AO592" t="s">
        <v>118</v>
      </c>
      <c r="AP592">
        <v>-95</v>
      </c>
      <c r="AQ592">
        <v>-41</v>
      </c>
      <c r="AR592">
        <v>256</v>
      </c>
      <c r="AZ592">
        <v>4366</v>
      </c>
      <c r="BA592">
        <v>1</v>
      </c>
      <c r="BB592" t="str">
        <f t="shared" si="150"/>
        <v xml:space="preserve">N325GC  </v>
      </c>
      <c r="BC592">
        <v>1</v>
      </c>
      <c r="BH592">
        <v>2250</v>
      </c>
      <c r="BI592">
        <v>1</v>
      </c>
      <c r="BJ592">
        <v>1</v>
      </c>
      <c r="BK592">
        <v>0</v>
      </c>
      <c r="BL592">
        <v>0</v>
      </c>
      <c r="BO592">
        <v>0</v>
      </c>
      <c r="BP592">
        <v>0</v>
      </c>
      <c r="BW592" t="str">
        <f>"15:28:40.434"</f>
        <v>15:28:40.434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0</v>
      </c>
      <c r="CP592" t="s">
        <v>119</v>
      </c>
      <c r="CQ592">
        <v>530</v>
      </c>
      <c r="CR592">
        <v>0</v>
      </c>
      <c r="CW592">
        <v>7269078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"01/04/2021 15:28:38.348"</f>
        <v>01/04/2021 15:28:38.348</v>
      </c>
      <c r="C593" t="str">
        <f t="shared" si="148"/>
        <v>FFDDD3C0</v>
      </c>
      <c r="D593" t="s">
        <v>306</v>
      </c>
      <c r="E593">
        <v>15</v>
      </c>
      <c r="H593">
        <v>30</v>
      </c>
      <c r="I593" t="s">
        <v>114</v>
      </c>
      <c r="J593" t="s">
        <v>307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 t="shared" si="154"/>
        <v>15:28:40.000</v>
      </c>
      <c r="T593" t="str">
        <f t="shared" si="154"/>
        <v>15:28:40.000</v>
      </c>
      <c r="U593" t="str">
        <f t="shared" si="147"/>
        <v>A3817C</v>
      </c>
      <c r="V593">
        <v>0</v>
      </c>
      <c r="W593">
        <v>0</v>
      </c>
      <c r="X593">
        <v>1</v>
      </c>
      <c r="Z593">
        <v>1</v>
      </c>
      <c r="AA593">
        <v>8</v>
      </c>
      <c r="AB593">
        <v>3</v>
      </c>
      <c r="AC593">
        <v>0</v>
      </c>
      <c r="AD593">
        <v>9</v>
      </c>
      <c r="AE593">
        <v>0</v>
      </c>
      <c r="AF593">
        <v>3</v>
      </c>
      <c r="AG593">
        <v>2</v>
      </c>
      <c r="AH593">
        <v>0</v>
      </c>
      <c r="AI593" t="s">
        <v>618</v>
      </c>
      <c r="AJ593">
        <v>35.754317999999998</v>
      </c>
      <c r="AK593" t="s">
        <v>619</v>
      </c>
      <c r="AL593">
        <v>-90.804834</v>
      </c>
      <c r="AM593">
        <v>25</v>
      </c>
      <c r="AN593">
        <v>2200</v>
      </c>
      <c r="AO593" t="s">
        <v>118</v>
      </c>
      <c r="AP593">
        <v>-95</v>
      </c>
      <c r="AQ593">
        <v>-41</v>
      </c>
      <c r="AR593">
        <v>256</v>
      </c>
      <c r="AZ593">
        <v>4366</v>
      </c>
      <c r="BA593">
        <v>1</v>
      </c>
      <c r="BB593" t="str">
        <f t="shared" si="150"/>
        <v xml:space="preserve">N325GC  </v>
      </c>
      <c r="BC593">
        <v>1</v>
      </c>
      <c r="BH593">
        <v>2250</v>
      </c>
      <c r="BI593">
        <v>1</v>
      </c>
      <c r="BJ593">
        <v>1</v>
      </c>
      <c r="BK593">
        <v>0</v>
      </c>
      <c r="BL593">
        <v>0</v>
      </c>
      <c r="BO593">
        <v>0</v>
      </c>
      <c r="BP593">
        <v>0</v>
      </c>
      <c r="BW593" t="str">
        <f>"15:28:40.434"</f>
        <v>15:28:40.434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0</v>
      </c>
      <c r="CP593" t="s">
        <v>119</v>
      </c>
      <c r="CQ593">
        <v>530</v>
      </c>
      <c r="CR593">
        <v>0</v>
      </c>
      <c r="CW593">
        <v>7269078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"01/04/2021 15:28:38.348"</f>
        <v>01/04/2021 15:28:38.348</v>
      </c>
      <c r="C594" t="str">
        <f t="shared" si="148"/>
        <v>FFDDD3C0</v>
      </c>
      <c r="D594" t="s">
        <v>113</v>
      </c>
      <c r="E594">
        <v>5</v>
      </c>
      <c r="H594">
        <v>169</v>
      </c>
      <c r="I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 t="shared" si="154"/>
        <v>15:28:40.000</v>
      </c>
      <c r="T594" t="str">
        <f t="shared" si="154"/>
        <v>15:28:40.000</v>
      </c>
      <c r="U594" t="str">
        <f t="shared" si="147"/>
        <v>A3817C</v>
      </c>
      <c r="V594">
        <v>0</v>
      </c>
      <c r="W594">
        <v>0</v>
      </c>
      <c r="X594">
        <v>1</v>
      </c>
      <c r="Z594">
        <v>1</v>
      </c>
      <c r="AA594">
        <v>8</v>
      </c>
      <c r="AB594">
        <v>3</v>
      </c>
      <c r="AC594">
        <v>0</v>
      </c>
      <c r="AD594">
        <v>9</v>
      </c>
      <c r="AE594">
        <v>0</v>
      </c>
      <c r="AF594">
        <v>3</v>
      </c>
      <c r="AG594">
        <v>2</v>
      </c>
      <c r="AH594">
        <v>0</v>
      </c>
      <c r="AI594" t="s">
        <v>618</v>
      </c>
      <c r="AJ594">
        <v>35.754317999999998</v>
      </c>
      <c r="AK594" t="s">
        <v>619</v>
      </c>
      <c r="AL594">
        <v>-90.804834</v>
      </c>
      <c r="AM594">
        <v>25</v>
      </c>
      <c r="AN594">
        <v>2200</v>
      </c>
      <c r="AO594" t="s">
        <v>118</v>
      </c>
      <c r="AP594">
        <v>-95</v>
      </c>
      <c r="AQ594">
        <v>-41</v>
      </c>
      <c r="AR594">
        <v>256</v>
      </c>
      <c r="AZ594">
        <v>4366</v>
      </c>
      <c r="BA594">
        <v>1</v>
      </c>
      <c r="BB594" t="str">
        <f t="shared" si="150"/>
        <v xml:space="preserve">N325GC  </v>
      </c>
      <c r="BC594">
        <v>1</v>
      </c>
      <c r="BH594">
        <v>2250</v>
      </c>
      <c r="BI594">
        <v>1</v>
      </c>
      <c r="BJ594">
        <v>1</v>
      </c>
      <c r="BK594">
        <v>0</v>
      </c>
      <c r="BL594">
        <v>0</v>
      </c>
      <c r="BO594">
        <v>0</v>
      </c>
      <c r="BP594">
        <v>0</v>
      </c>
      <c r="BW594" t="str">
        <f>"15:28:40.434"</f>
        <v>15:28:40.434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0</v>
      </c>
      <c r="CP594" t="s">
        <v>119</v>
      </c>
      <c r="CQ594">
        <v>530</v>
      </c>
      <c r="CR594">
        <v>0</v>
      </c>
      <c r="CW594">
        <v>7269078</v>
      </c>
      <c r="CY594">
        <v>0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"01/04/2021 15:28:39.204"</f>
        <v>01/04/2021 15:28:39.204</v>
      </c>
      <c r="C595" t="str">
        <f t="shared" si="148"/>
        <v>FFDDD3C0</v>
      </c>
      <c r="D595" t="s">
        <v>178</v>
      </c>
      <c r="E595">
        <v>9</v>
      </c>
      <c r="F595">
        <v>1009</v>
      </c>
      <c r="G595" t="s">
        <v>114</v>
      </c>
      <c r="J595" t="s">
        <v>179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 t="shared" ref="S595:T597" si="155">"15:28:41.000"</f>
        <v>15:28:41.000</v>
      </c>
      <c r="T595" t="str">
        <f t="shared" si="155"/>
        <v>15:28:41.000</v>
      </c>
      <c r="U595" t="str">
        <f t="shared" si="147"/>
        <v>A3817C</v>
      </c>
      <c r="V595">
        <v>0</v>
      </c>
      <c r="W595">
        <v>0</v>
      </c>
      <c r="X595">
        <v>1</v>
      </c>
      <c r="Z595">
        <v>1</v>
      </c>
      <c r="AA595">
        <v>8</v>
      </c>
      <c r="AB595">
        <v>3</v>
      </c>
      <c r="AC595">
        <v>0</v>
      </c>
      <c r="AD595">
        <v>9</v>
      </c>
      <c r="AE595">
        <v>0</v>
      </c>
      <c r="AF595">
        <v>3</v>
      </c>
      <c r="AG595">
        <v>2</v>
      </c>
      <c r="AH595">
        <v>0</v>
      </c>
      <c r="AI595" t="s">
        <v>620</v>
      </c>
      <c r="AJ595">
        <v>35.754147000000003</v>
      </c>
      <c r="AK595" t="s">
        <v>621</v>
      </c>
      <c r="AL595">
        <v>-90.805391999999998</v>
      </c>
      <c r="AM595">
        <v>25</v>
      </c>
      <c r="AN595">
        <v>2200</v>
      </c>
      <c r="AO595" t="s">
        <v>118</v>
      </c>
      <c r="AP595">
        <v>-95</v>
      </c>
      <c r="AQ595">
        <v>-40</v>
      </c>
      <c r="AR595">
        <v>192</v>
      </c>
      <c r="AZ595">
        <v>4366</v>
      </c>
      <c r="BA595">
        <v>1</v>
      </c>
      <c r="BB595" t="str">
        <f t="shared" si="150"/>
        <v xml:space="preserve">N325GC  </v>
      </c>
      <c r="BC595">
        <v>1</v>
      </c>
      <c r="BH595">
        <v>2250</v>
      </c>
      <c r="BI595">
        <v>1</v>
      </c>
      <c r="BJ595">
        <v>1</v>
      </c>
      <c r="BK595">
        <v>0</v>
      </c>
      <c r="BL595">
        <v>0</v>
      </c>
      <c r="BO595">
        <v>0</v>
      </c>
      <c r="BP595">
        <v>0</v>
      </c>
      <c r="BW595" t="str">
        <f>"15:28:41.291"</f>
        <v>15:28:41.291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0</v>
      </c>
      <c r="CP595" t="s">
        <v>119</v>
      </c>
      <c r="CQ595">
        <v>511</v>
      </c>
      <c r="CR595">
        <v>0</v>
      </c>
      <c r="CW595">
        <v>6987301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"01/04/2021 15:28:39.204"</f>
        <v>01/04/2021 15:28:39.204</v>
      </c>
      <c r="C596" t="str">
        <f t="shared" si="148"/>
        <v>FFDDD3C0</v>
      </c>
      <c r="D596" t="s">
        <v>306</v>
      </c>
      <c r="E596">
        <v>15</v>
      </c>
      <c r="H596">
        <v>30</v>
      </c>
      <c r="I596" t="s">
        <v>114</v>
      </c>
      <c r="J596" t="s">
        <v>307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 t="shared" si="155"/>
        <v>15:28:41.000</v>
      </c>
      <c r="T596" t="str">
        <f t="shared" si="155"/>
        <v>15:28:41.000</v>
      </c>
      <c r="U596" t="str">
        <f t="shared" si="147"/>
        <v>A3817C</v>
      </c>
      <c r="V596">
        <v>0</v>
      </c>
      <c r="W596">
        <v>0</v>
      </c>
      <c r="X596">
        <v>1</v>
      </c>
      <c r="Z596">
        <v>1</v>
      </c>
      <c r="AA596">
        <v>8</v>
      </c>
      <c r="AB596">
        <v>3</v>
      </c>
      <c r="AC596">
        <v>0</v>
      </c>
      <c r="AD596">
        <v>9</v>
      </c>
      <c r="AE596">
        <v>0</v>
      </c>
      <c r="AF596">
        <v>3</v>
      </c>
      <c r="AG596">
        <v>2</v>
      </c>
      <c r="AH596">
        <v>0</v>
      </c>
      <c r="AI596" t="s">
        <v>620</v>
      </c>
      <c r="AJ596">
        <v>35.754147000000003</v>
      </c>
      <c r="AK596" t="s">
        <v>621</v>
      </c>
      <c r="AL596">
        <v>-90.805391999999998</v>
      </c>
      <c r="AM596">
        <v>25</v>
      </c>
      <c r="AN596">
        <v>2200</v>
      </c>
      <c r="AO596" t="s">
        <v>118</v>
      </c>
      <c r="AP596">
        <v>-95</v>
      </c>
      <c r="AQ596">
        <v>-40</v>
      </c>
      <c r="AR596">
        <v>192</v>
      </c>
      <c r="AZ596">
        <v>4366</v>
      </c>
      <c r="BA596">
        <v>1</v>
      </c>
      <c r="BB596" t="str">
        <f t="shared" si="150"/>
        <v xml:space="preserve">N325GC  </v>
      </c>
      <c r="BC596">
        <v>1</v>
      </c>
      <c r="BH596">
        <v>2250</v>
      </c>
      <c r="BI596">
        <v>1</v>
      </c>
      <c r="BJ596">
        <v>1</v>
      </c>
      <c r="BK596">
        <v>0</v>
      </c>
      <c r="BL596">
        <v>0</v>
      </c>
      <c r="BO596">
        <v>0</v>
      </c>
      <c r="BP596">
        <v>0</v>
      </c>
      <c r="BW596" t="str">
        <f>"15:28:41.291"</f>
        <v>15:28:41.291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0</v>
      </c>
      <c r="CP596" t="s">
        <v>119</v>
      </c>
      <c r="CQ596">
        <v>530</v>
      </c>
      <c r="CR596">
        <v>0</v>
      </c>
      <c r="CW596">
        <v>7269255</v>
      </c>
      <c r="CY596">
        <v>0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"01/04/2021 15:28:39.204"</f>
        <v>01/04/2021 15:28:39.204</v>
      </c>
      <c r="C597" t="str">
        <f t="shared" si="148"/>
        <v>FFDDD3C0</v>
      </c>
      <c r="D597" t="s">
        <v>113</v>
      </c>
      <c r="E597">
        <v>5</v>
      </c>
      <c r="H597">
        <v>169</v>
      </c>
      <c r="I597" t="s">
        <v>114</v>
      </c>
      <c r="J597" t="s">
        <v>115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 t="shared" si="155"/>
        <v>15:28:41.000</v>
      </c>
      <c r="T597" t="str">
        <f t="shared" si="155"/>
        <v>15:28:41.000</v>
      </c>
      <c r="U597" t="str">
        <f t="shared" si="147"/>
        <v>A3817C</v>
      </c>
      <c r="V597">
        <v>0</v>
      </c>
      <c r="W597">
        <v>0</v>
      </c>
      <c r="X597">
        <v>1</v>
      </c>
      <c r="Z597">
        <v>1</v>
      </c>
      <c r="AA597">
        <v>8</v>
      </c>
      <c r="AB597">
        <v>3</v>
      </c>
      <c r="AC597">
        <v>0</v>
      </c>
      <c r="AD597">
        <v>9</v>
      </c>
      <c r="AE597">
        <v>0</v>
      </c>
      <c r="AF597">
        <v>3</v>
      </c>
      <c r="AG597">
        <v>2</v>
      </c>
      <c r="AH597">
        <v>0</v>
      </c>
      <c r="AI597" t="s">
        <v>620</v>
      </c>
      <c r="AJ597">
        <v>35.754147000000003</v>
      </c>
      <c r="AK597" t="s">
        <v>621</v>
      </c>
      <c r="AL597">
        <v>-90.805391999999998</v>
      </c>
      <c r="AM597">
        <v>25</v>
      </c>
      <c r="AN597">
        <v>2200</v>
      </c>
      <c r="AO597" t="s">
        <v>118</v>
      </c>
      <c r="AP597">
        <v>-95</v>
      </c>
      <c r="AQ597">
        <v>-40</v>
      </c>
      <c r="AR597">
        <v>192</v>
      </c>
      <c r="AZ597">
        <v>4366</v>
      </c>
      <c r="BA597">
        <v>1</v>
      </c>
      <c r="BB597" t="str">
        <f t="shared" si="150"/>
        <v xml:space="preserve">N325GC  </v>
      </c>
      <c r="BC597">
        <v>1</v>
      </c>
      <c r="BH597">
        <v>2250</v>
      </c>
      <c r="BI597">
        <v>1</v>
      </c>
      <c r="BJ597">
        <v>1</v>
      </c>
      <c r="BK597">
        <v>0</v>
      </c>
      <c r="BL597">
        <v>0</v>
      </c>
      <c r="BO597">
        <v>0</v>
      </c>
      <c r="BP597">
        <v>0</v>
      </c>
      <c r="BW597" t="str">
        <f>"15:28:41.291"</f>
        <v>15:28:41.291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0</v>
      </c>
      <c r="CP597" t="s">
        <v>119</v>
      </c>
      <c r="CQ597">
        <v>511</v>
      </c>
      <c r="CR597">
        <v>0</v>
      </c>
      <c r="CW597">
        <v>6987301</v>
      </c>
      <c r="CY597">
        <v>0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"01/04/2021 15:28:40.412"</f>
        <v>01/04/2021 15:28:40.412</v>
      </c>
      <c r="C598" t="str">
        <f t="shared" si="148"/>
        <v>FFDDD3C0</v>
      </c>
      <c r="D598" t="s">
        <v>178</v>
      </c>
      <c r="E598">
        <v>9</v>
      </c>
      <c r="F598">
        <v>1009</v>
      </c>
      <c r="G598" t="s">
        <v>114</v>
      </c>
      <c r="J598" t="s">
        <v>179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 t="shared" ref="S598:T600" si="156">"15:28:42.000"</f>
        <v>15:28:42.000</v>
      </c>
      <c r="T598" t="str">
        <f t="shared" si="156"/>
        <v>15:28:42.000</v>
      </c>
      <c r="U598" t="str">
        <f t="shared" si="147"/>
        <v>A3817C</v>
      </c>
      <c r="V598">
        <v>0</v>
      </c>
      <c r="W598">
        <v>0</v>
      </c>
      <c r="X598">
        <v>1</v>
      </c>
      <c r="Z598">
        <v>1</v>
      </c>
      <c r="AA598">
        <v>8</v>
      </c>
      <c r="AB598">
        <v>3</v>
      </c>
      <c r="AC598">
        <v>0</v>
      </c>
      <c r="AD598">
        <v>9</v>
      </c>
      <c r="AE598">
        <v>0</v>
      </c>
      <c r="AF598">
        <v>3</v>
      </c>
      <c r="AG598">
        <v>2</v>
      </c>
      <c r="AH598">
        <v>0</v>
      </c>
      <c r="AI598" t="s">
        <v>622</v>
      </c>
      <c r="AJ598">
        <v>35.753953000000003</v>
      </c>
      <c r="AK598" t="s">
        <v>623</v>
      </c>
      <c r="AL598">
        <v>-90.805929000000006</v>
      </c>
      <c r="AM598">
        <v>25</v>
      </c>
      <c r="AN598">
        <v>2200</v>
      </c>
      <c r="AO598" t="s">
        <v>118</v>
      </c>
      <c r="AP598">
        <v>-96</v>
      </c>
      <c r="AQ598">
        <v>-41</v>
      </c>
      <c r="AR598">
        <v>128</v>
      </c>
      <c r="AZ598">
        <v>4366</v>
      </c>
      <c r="BA598">
        <v>1</v>
      </c>
      <c r="BB598" t="str">
        <f t="shared" si="150"/>
        <v xml:space="preserve">N325GC  </v>
      </c>
      <c r="BC598">
        <v>1</v>
      </c>
      <c r="BH598">
        <v>2250</v>
      </c>
      <c r="BI598">
        <v>1</v>
      </c>
      <c r="BJ598">
        <v>1</v>
      </c>
      <c r="BK598">
        <v>0</v>
      </c>
      <c r="BL598">
        <v>0</v>
      </c>
      <c r="BO598">
        <v>0</v>
      </c>
      <c r="BP598">
        <v>0</v>
      </c>
      <c r="BW598" t="str">
        <f>"15:28:42.510"</f>
        <v>15:28:42.510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0</v>
      </c>
      <c r="CP598" t="s">
        <v>119</v>
      </c>
      <c r="CQ598">
        <v>530</v>
      </c>
      <c r="CR598">
        <v>0</v>
      </c>
      <c r="CW598">
        <v>7269491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"01/04/2021 15:28:40.412"</f>
        <v>01/04/2021 15:28:40.412</v>
      </c>
      <c r="C599" t="str">
        <f t="shared" si="148"/>
        <v>FFDDD3C0</v>
      </c>
      <c r="D599" t="s">
        <v>306</v>
      </c>
      <c r="E599">
        <v>15</v>
      </c>
      <c r="H599">
        <v>30</v>
      </c>
      <c r="I599" t="s">
        <v>114</v>
      </c>
      <c r="J599" t="s">
        <v>307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 t="shared" si="156"/>
        <v>15:28:42.000</v>
      </c>
      <c r="T599" t="str">
        <f t="shared" si="156"/>
        <v>15:28:42.000</v>
      </c>
      <c r="U599" t="str">
        <f t="shared" si="147"/>
        <v>A3817C</v>
      </c>
      <c r="V599">
        <v>0</v>
      </c>
      <c r="W599">
        <v>0</v>
      </c>
      <c r="X599">
        <v>1</v>
      </c>
      <c r="Z599">
        <v>1</v>
      </c>
      <c r="AA599">
        <v>8</v>
      </c>
      <c r="AB599">
        <v>3</v>
      </c>
      <c r="AC599">
        <v>0</v>
      </c>
      <c r="AD599">
        <v>9</v>
      </c>
      <c r="AE599">
        <v>0</v>
      </c>
      <c r="AF599">
        <v>3</v>
      </c>
      <c r="AG599">
        <v>2</v>
      </c>
      <c r="AH599">
        <v>0</v>
      </c>
      <c r="AI599" t="s">
        <v>622</v>
      </c>
      <c r="AJ599">
        <v>35.753953000000003</v>
      </c>
      <c r="AK599" t="s">
        <v>623</v>
      </c>
      <c r="AL599">
        <v>-90.805929000000006</v>
      </c>
      <c r="AM599">
        <v>25</v>
      </c>
      <c r="AN599">
        <v>2200</v>
      </c>
      <c r="AO599" t="s">
        <v>118</v>
      </c>
      <c r="AP599">
        <v>-96</v>
      </c>
      <c r="AQ599">
        <v>-41</v>
      </c>
      <c r="AR599">
        <v>128</v>
      </c>
      <c r="AZ599">
        <v>4366</v>
      </c>
      <c r="BA599">
        <v>1</v>
      </c>
      <c r="BB599" t="str">
        <f t="shared" si="150"/>
        <v xml:space="preserve">N325GC  </v>
      </c>
      <c r="BC599">
        <v>1</v>
      </c>
      <c r="BH599">
        <v>2250</v>
      </c>
      <c r="BI599">
        <v>1</v>
      </c>
      <c r="BJ599">
        <v>1</v>
      </c>
      <c r="BK599">
        <v>0</v>
      </c>
      <c r="BL599">
        <v>0</v>
      </c>
      <c r="BO599">
        <v>0</v>
      </c>
      <c r="BP599">
        <v>0</v>
      </c>
      <c r="BW599" t="str">
        <f>"15:28:42.510"</f>
        <v>15:28:42.510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0</v>
      </c>
      <c r="CP599" t="s">
        <v>119</v>
      </c>
      <c r="CQ599">
        <v>530</v>
      </c>
      <c r="CR599">
        <v>0</v>
      </c>
      <c r="CW599">
        <v>7269491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"01/04/2021 15:28:40.412"</f>
        <v>01/04/2021 15:28:40.412</v>
      </c>
      <c r="C600" t="str">
        <f t="shared" si="148"/>
        <v>FFDDD3C0</v>
      </c>
      <c r="D600" t="s">
        <v>113</v>
      </c>
      <c r="E600">
        <v>5</v>
      </c>
      <c r="H600">
        <v>169</v>
      </c>
      <c r="I600" t="s">
        <v>114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 t="shared" si="156"/>
        <v>15:28:42.000</v>
      </c>
      <c r="T600" t="str">
        <f t="shared" si="156"/>
        <v>15:28:42.000</v>
      </c>
      <c r="U600" t="str">
        <f t="shared" si="147"/>
        <v>A3817C</v>
      </c>
      <c r="V600">
        <v>0</v>
      </c>
      <c r="W600">
        <v>0</v>
      </c>
      <c r="X600">
        <v>1</v>
      </c>
      <c r="Z600">
        <v>1</v>
      </c>
      <c r="AA600">
        <v>8</v>
      </c>
      <c r="AB600">
        <v>3</v>
      </c>
      <c r="AC600">
        <v>0</v>
      </c>
      <c r="AD600">
        <v>9</v>
      </c>
      <c r="AE600">
        <v>0</v>
      </c>
      <c r="AF600">
        <v>3</v>
      </c>
      <c r="AG600">
        <v>2</v>
      </c>
      <c r="AH600">
        <v>0</v>
      </c>
      <c r="AI600" t="s">
        <v>622</v>
      </c>
      <c r="AJ600">
        <v>35.753953000000003</v>
      </c>
      <c r="AK600" t="s">
        <v>623</v>
      </c>
      <c r="AL600">
        <v>-90.805929000000006</v>
      </c>
      <c r="AM600">
        <v>25</v>
      </c>
      <c r="AN600">
        <v>2200</v>
      </c>
      <c r="AO600" t="s">
        <v>118</v>
      </c>
      <c r="AP600">
        <v>-96</v>
      </c>
      <c r="AQ600">
        <v>-41</v>
      </c>
      <c r="AR600">
        <v>128</v>
      </c>
      <c r="AZ600">
        <v>4366</v>
      </c>
      <c r="BA600">
        <v>1</v>
      </c>
      <c r="BB600" t="str">
        <f t="shared" si="150"/>
        <v xml:space="preserve">N325GC  </v>
      </c>
      <c r="BC600">
        <v>1</v>
      </c>
      <c r="BH600">
        <v>2250</v>
      </c>
      <c r="BI600">
        <v>1</v>
      </c>
      <c r="BJ600">
        <v>1</v>
      </c>
      <c r="BK600">
        <v>0</v>
      </c>
      <c r="BL600">
        <v>0</v>
      </c>
      <c r="BO600">
        <v>0</v>
      </c>
      <c r="BP600">
        <v>0</v>
      </c>
      <c r="BW600" t="str">
        <f>"15:28:42.510"</f>
        <v>15:28:42.510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0</v>
      </c>
      <c r="CP600" t="s">
        <v>119</v>
      </c>
      <c r="CQ600">
        <v>530</v>
      </c>
      <c r="CR600">
        <v>0</v>
      </c>
      <c r="CW600">
        <v>7269491</v>
      </c>
      <c r="CY600">
        <v>0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"01/04/2021 15:28:41.467"</f>
        <v>01/04/2021 15:28:41.467</v>
      </c>
      <c r="C601" t="str">
        <f t="shared" si="148"/>
        <v>FFDDD3C0</v>
      </c>
      <c r="D601" t="s">
        <v>178</v>
      </c>
      <c r="E601">
        <v>9</v>
      </c>
      <c r="F601">
        <v>1009</v>
      </c>
      <c r="G601" t="s">
        <v>114</v>
      </c>
      <c r="J601" t="s">
        <v>179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 t="shared" ref="S601:T603" si="157">"15:28:43.000"</f>
        <v>15:28:43.000</v>
      </c>
      <c r="T601" t="str">
        <f t="shared" si="157"/>
        <v>15:28:43.000</v>
      </c>
      <c r="U601" t="str">
        <f t="shared" si="147"/>
        <v>A3817C</v>
      </c>
      <c r="V601">
        <v>0</v>
      </c>
      <c r="W601">
        <v>0</v>
      </c>
      <c r="X601">
        <v>1</v>
      </c>
      <c r="Z601">
        <v>1</v>
      </c>
      <c r="AA601">
        <v>8</v>
      </c>
      <c r="AB601">
        <v>3</v>
      </c>
      <c r="AC601">
        <v>0</v>
      </c>
      <c r="AD601">
        <v>9</v>
      </c>
      <c r="AE601">
        <v>0</v>
      </c>
      <c r="AF601">
        <v>3</v>
      </c>
      <c r="AG601">
        <v>2</v>
      </c>
      <c r="AH601">
        <v>0</v>
      </c>
      <c r="AI601" t="s">
        <v>624</v>
      </c>
      <c r="AJ601">
        <v>35.753782000000001</v>
      </c>
      <c r="AK601" t="s">
        <v>625</v>
      </c>
      <c r="AL601">
        <v>-90.806487000000004</v>
      </c>
      <c r="AM601">
        <v>25</v>
      </c>
      <c r="AN601">
        <v>2200</v>
      </c>
      <c r="AO601" t="s">
        <v>118</v>
      </c>
      <c r="AP601">
        <v>-96</v>
      </c>
      <c r="AQ601">
        <v>-40</v>
      </c>
      <c r="AR601">
        <v>64</v>
      </c>
      <c r="AZ601">
        <v>4366</v>
      </c>
      <c r="BA601">
        <v>1</v>
      </c>
      <c r="BB601" t="str">
        <f t="shared" si="150"/>
        <v xml:space="preserve">N325GC  </v>
      </c>
      <c r="BC601">
        <v>1</v>
      </c>
      <c r="BH601">
        <v>2250</v>
      </c>
      <c r="BI601">
        <v>1</v>
      </c>
      <c r="BJ601">
        <v>1</v>
      </c>
      <c r="BK601">
        <v>0</v>
      </c>
      <c r="BL601">
        <v>0</v>
      </c>
      <c r="BO601">
        <v>0</v>
      </c>
      <c r="BP601">
        <v>0</v>
      </c>
      <c r="BW601" t="str">
        <f>"15:28:43.554"</f>
        <v>15:28:43.554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0</v>
      </c>
      <c r="CP601" t="s">
        <v>119</v>
      </c>
      <c r="CQ601">
        <v>530</v>
      </c>
      <c r="CR601">
        <v>0</v>
      </c>
      <c r="CW601">
        <v>7269699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"01/04/2021 15:28:41.467"</f>
        <v>01/04/2021 15:28:41.467</v>
      </c>
      <c r="C602" t="str">
        <f t="shared" si="148"/>
        <v>FFDDD3C0</v>
      </c>
      <c r="D602" t="s">
        <v>306</v>
      </c>
      <c r="E602">
        <v>15</v>
      </c>
      <c r="H602">
        <v>30</v>
      </c>
      <c r="I602" t="s">
        <v>114</v>
      </c>
      <c r="J602" t="s">
        <v>307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 t="shared" si="157"/>
        <v>15:28:43.000</v>
      </c>
      <c r="T602" t="str">
        <f t="shared" si="157"/>
        <v>15:28:43.000</v>
      </c>
      <c r="U602" t="str">
        <f t="shared" si="147"/>
        <v>A3817C</v>
      </c>
      <c r="V602">
        <v>0</v>
      </c>
      <c r="W602">
        <v>0</v>
      </c>
      <c r="X602">
        <v>1</v>
      </c>
      <c r="Z602">
        <v>1</v>
      </c>
      <c r="AA602">
        <v>8</v>
      </c>
      <c r="AB602">
        <v>3</v>
      </c>
      <c r="AC602">
        <v>0</v>
      </c>
      <c r="AD602">
        <v>9</v>
      </c>
      <c r="AE602">
        <v>0</v>
      </c>
      <c r="AF602">
        <v>3</v>
      </c>
      <c r="AG602">
        <v>2</v>
      </c>
      <c r="AH602">
        <v>0</v>
      </c>
      <c r="AI602" t="s">
        <v>624</v>
      </c>
      <c r="AJ602">
        <v>35.753782000000001</v>
      </c>
      <c r="AK602" t="s">
        <v>625</v>
      </c>
      <c r="AL602">
        <v>-90.806487000000004</v>
      </c>
      <c r="AM602">
        <v>25</v>
      </c>
      <c r="AN602">
        <v>2200</v>
      </c>
      <c r="AO602" t="s">
        <v>118</v>
      </c>
      <c r="AP602">
        <v>-96</v>
      </c>
      <c r="AQ602">
        <v>-40</v>
      </c>
      <c r="AR602">
        <v>64</v>
      </c>
      <c r="AZ602">
        <v>4366</v>
      </c>
      <c r="BA602">
        <v>1</v>
      </c>
      <c r="BB602" t="str">
        <f t="shared" si="150"/>
        <v xml:space="preserve">N325GC  </v>
      </c>
      <c r="BC602">
        <v>1</v>
      </c>
      <c r="BH602">
        <v>2250</v>
      </c>
      <c r="BI602">
        <v>1</v>
      </c>
      <c r="BJ602">
        <v>1</v>
      </c>
      <c r="BK602">
        <v>0</v>
      </c>
      <c r="BL602">
        <v>0</v>
      </c>
      <c r="BO602">
        <v>0</v>
      </c>
      <c r="BP602">
        <v>0</v>
      </c>
      <c r="BW602" t="str">
        <f>"15:28:43.554"</f>
        <v>15:28:43.554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0</v>
      </c>
      <c r="CP602" t="s">
        <v>119</v>
      </c>
      <c r="CQ602">
        <v>530</v>
      </c>
      <c r="CR602">
        <v>0</v>
      </c>
      <c r="CW602">
        <v>7269699</v>
      </c>
      <c r="CY602">
        <v>0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"01/04/2021 15:28:41.467"</f>
        <v>01/04/2021 15:28:41.467</v>
      </c>
      <c r="C603" t="str">
        <f t="shared" si="148"/>
        <v>FFDDD3C0</v>
      </c>
      <c r="D603" t="s">
        <v>113</v>
      </c>
      <c r="E603">
        <v>5</v>
      </c>
      <c r="H603">
        <v>169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 t="shared" si="157"/>
        <v>15:28:43.000</v>
      </c>
      <c r="T603" t="str">
        <f t="shared" si="157"/>
        <v>15:28:43.000</v>
      </c>
      <c r="U603" t="str">
        <f t="shared" si="147"/>
        <v>A3817C</v>
      </c>
      <c r="V603">
        <v>0</v>
      </c>
      <c r="W603">
        <v>0</v>
      </c>
      <c r="X603">
        <v>1</v>
      </c>
      <c r="Z603">
        <v>1</v>
      </c>
      <c r="AA603">
        <v>8</v>
      </c>
      <c r="AB603">
        <v>3</v>
      </c>
      <c r="AC603">
        <v>0</v>
      </c>
      <c r="AD603">
        <v>9</v>
      </c>
      <c r="AE603">
        <v>0</v>
      </c>
      <c r="AF603">
        <v>3</v>
      </c>
      <c r="AG603">
        <v>2</v>
      </c>
      <c r="AH603">
        <v>0</v>
      </c>
      <c r="AI603" t="s">
        <v>624</v>
      </c>
      <c r="AJ603">
        <v>35.753782000000001</v>
      </c>
      <c r="AK603" t="s">
        <v>625</v>
      </c>
      <c r="AL603">
        <v>-90.806487000000004</v>
      </c>
      <c r="AM603">
        <v>25</v>
      </c>
      <c r="AN603">
        <v>2200</v>
      </c>
      <c r="AO603" t="s">
        <v>118</v>
      </c>
      <c r="AP603">
        <v>-96</v>
      </c>
      <c r="AQ603">
        <v>-40</v>
      </c>
      <c r="AR603">
        <v>64</v>
      </c>
      <c r="AZ603">
        <v>4366</v>
      </c>
      <c r="BA603">
        <v>1</v>
      </c>
      <c r="BB603" t="str">
        <f t="shared" si="150"/>
        <v xml:space="preserve">N325GC  </v>
      </c>
      <c r="BC603">
        <v>1</v>
      </c>
      <c r="BH603">
        <v>2250</v>
      </c>
      <c r="BI603">
        <v>1</v>
      </c>
      <c r="BJ603">
        <v>1</v>
      </c>
      <c r="BK603">
        <v>0</v>
      </c>
      <c r="BL603">
        <v>0</v>
      </c>
      <c r="BO603">
        <v>0</v>
      </c>
      <c r="BP603">
        <v>0</v>
      </c>
      <c r="BW603" t="str">
        <f>"15:28:43.554"</f>
        <v>15:28:43.554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0</v>
      </c>
      <c r="CP603" t="s">
        <v>119</v>
      </c>
      <c r="CQ603">
        <v>530</v>
      </c>
      <c r="CR603">
        <v>0</v>
      </c>
      <c r="CW603">
        <v>7269699</v>
      </c>
      <c r="CY603">
        <v>0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"01/04/2021 15:28:42.285"</f>
        <v>01/04/2021 15:28:42.285</v>
      </c>
      <c r="C604" t="str">
        <f t="shared" si="148"/>
        <v>FFDDD3C0</v>
      </c>
      <c r="D604" t="s">
        <v>306</v>
      </c>
      <c r="E604">
        <v>15</v>
      </c>
      <c r="H604">
        <v>30</v>
      </c>
      <c r="I604" t="s">
        <v>114</v>
      </c>
      <c r="J604" t="s">
        <v>307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 t="shared" ref="S604:T606" si="158">"15:28:44.000"</f>
        <v>15:28:44.000</v>
      </c>
      <c r="T604" t="str">
        <f t="shared" si="158"/>
        <v>15:28:44.000</v>
      </c>
      <c r="U604" t="str">
        <f t="shared" si="147"/>
        <v>A3817C</v>
      </c>
      <c r="V604">
        <v>0</v>
      </c>
      <c r="W604">
        <v>0</v>
      </c>
      <c r="X604">
        <v>1</v>
      </c>
      <c r="Z604">
        <v>1</v>
      </c>
      <c r="AA604">
        <v>8</v>
      </c>
      <c r="AB604">
        <v>3</v>
      </c>
      <c r="AC604">
        <v>0</v>
      </c>
      <c r="AD604">
        <v>9</v>
      </c>
      <c r="AE604">
        <v>0</v>
      </c>
      <c r="AF604">
        <v>3</v>
      </c>
      <c r="AG604">
        <v>2</v>
      </c>
      <c r="AH604">
        <v>0</v>
      </c>
      <c r="AI604" t="s">
        <v>626</v>
      </c>
      <c r="AJ604">
        <v>35.753566999999997</v>
      </c>
      <c r="AK604" t="s">
        <v>627</v>
      </c>
      <c r="AL604">
        <v>-90.807045000000002</v>
      </c>
      <c r="AM604">
        <v>25</v>
      </c>
      <c r="AN604">
        <v>2200</v>
      </c>
      <c r="AO604" t="s">
        <v>118</v>
      </c>
      <c r="AP604">
        <v>-97</v>
      </c>
      <c r="AQ604">
        <v>-39</v>
      </c>
      <c r="AR604">
        <v>64</v>
      </c>
      <c r="AZ604">
        <v>4366</v>
      </c>
      <c r="BA604">
        <v>1</v>
      </c>
      <c r="BB604" t="str">
        <f t="shared" si="150"/>
        <v xml:space="preserve">N325GC  </v>
      </c>
      <c r="BC604">
        <v>1</v>
      </c>
      <c r="BH604">
        <v>2250</v>
      </c>
      <c r="BI604">
        <v>1</v>
      </c>
      <c r="BJ604">
        <v>1</v>
      </c>
      <c r="BK604">
        <v>0</v>
      </c>
      <c r="BL604">
        <v>0</v>
      </c>
      <c r="BO604">
        <v>0</v>
      </c>
      <c r="BP604">
        <v>0</v>
      </c>
      <c r="BW604" t="str">
        <f>"15:28:44.369"</f>
        <v>15:28:44.369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0</v>
      </c>
      <c r="CP604" t="s">
        <v>119</v>
      </c>
      <c r="CQ604">
        <v>530</v>
      </c>
      <c r="CR604">
        <v>0</v>
      </c>
      <c r="CW604">
        <v>7269839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"01/04/2021 15:28:42.285"</f>
        <v>01/04/2021 15:28:42.285</v>
      </c>
      <c r="C605" t="str">
        <f t="shared" si="148"/>
        <v>FFDDD3C0</v>
      </c>
      <c r="D605" t="s">
        <v>113</v>
      </c>
      <c r="E605">
        <v>5</v>
      </c>
      <c r="H605">
        <v>169</v>
      </c>
      <c r="I605" t="s">
        <v>114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 t="shared" si="158"/>
        <v>15:28:44.000</v>
      </c>
      <c r="T605" t="str">
        <f t="shared" si="158"/>
        <v>15:28:44.000</v>
      </c>
      <c r="U605" t="str">
        <f t="shared" si="147"/>
        <v>A3817C</v>
      </c>
      <c r="V605">
        <v>0</v>
      </c>
      <c r="W605">
        <v>0</v>
      </c>
      <c r="X605">
        <v>1</v>
      </c>
      <c r="Z605">
        <v>1</v>
      </c>
      <c r="AA605">
        <v>8</v>
      </c>
      <c r="AB605">
        <v>3</v>
      </c>
      <c r="AC605">
        <v>0</v>
      </c>
      <c r="AD605">
        <v>9</v>
      </c>
      <c r="AE605">
        <v>0</v>
      </c>
      <c r="AF605">
        <v>3</v>
      </c>
      <c r="AG605">
        <v>2</v>
      </c>
      <c r="AH605">
        <v>0</v>
      </c>
      <c r="AI605" t="s">
        <v>626</v>
      </c>
      <c r="AJ605">
        <v>35.753566999999997</v>
      </c>
      <c r="AK605" t="s">
        <v>627</v>
      </c>
      <c r="AL605">
        <v>-90.807045000000002</v>
      </c>
      <c r="AM605">
        <v>25</v>
      </c>
      <c r="AN605">
        <v>2200</v>
      </c>
      <c r="AO605" t="s">
        <v>118</v>
      </c>
      <c r="AP605">
        <v>-97</v>
      </c>
      <c r="AQ605">
        <v>-39</v>
      </c>
      <c r="AR605">
        <v>64</v>
      </c>
      <c r="AZ605">
        <v>4366</v>
      </c>
      <c r="BA605">
        <v>1</v>
      </c>
      <c r="BB605" t="str">
        <f t="shared" si="150"/>
        <v xml:space="preserve">N325GC  </v>
      </c>
      <c r="BC605">
        <v>1</v>
      </c>
      <c r="BH605">
        <v>2250</v>
      </c>
      <c r="BI605">
        <v>1</v>
      </c>
      <c r="BJ605">
        <v>1</v>
      </c>
      <c r="BK605">
        <v>0</v>
      </c>
      <c r="BL605">
        <v>0</v>
      </c>
      <c r="BO605">
        <v>0</v>
      </c>
      <c r="BP605">
        <v>0</v>
      </c>
      <c r="BW605" t="str">
        <f>"15:28:44.369"</f>
        <v>15:28:44.369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0</v>
      </c>
      <c r="CP605" t="s">
        <v>119</v>
      </c>
      <c r="CQ605">
        <v>511</v>
      </c>
      <c r="CR605">
        <v>0</v>
      </c>
      <c r="CW605">
        <v>6987867</v>
      </c>
      <c r="CY605">
        <v>0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"01/04/2021 15:28:42.285"</f>
        <v>01/04/2021 15:28:42.285</v>
      </c>
      <c r="C606" t="str">
        <f t="shared" si="148"/>
        <v>FFDDD3C0</v>
      </c>
      <c r="D606" t="s">
        <v>178</v>
      </c>
      <c r="E606">
        <v>9</v>
      </c>
      <c r="F606">
        <v>1009</v>
      </c>
      <c r="G606" t="s">
        <v>114</v>
      </c>
      <c r="J606" t="s">
        <v>179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 t="shared" si="158"/>
        <v>15:28:44.000</v>
      </c>
      <c r="T606" t="str">
        <f t="shared" si="158"/>
        <v>15:28:44.000</v>
      </c>
      <c r="U606" t="str">
        <f t="shared" si="147"/>
        <v>A3817C</v>
      </c>
      <c r="V606">
        <v>0</v>
      </c>
      <c r="W606">
        <v>0</v>
      </c>
      <c r="X606">
        <v>1</v>
      </c>
      <c r="Z606">
        <v>1</v>
      </c>
      <c r="AA606">
        <v>8</v>
      </c>
      <c r="AB606">
        <v>3</v>
      </c>
      <c r="AC606">
        <v>0</v>
      </c>
      <c r="AD606">
        <v>9</v>
      </c>
      <c r="AE606">
        <v>0</v>
      </c>
      <c r="AF606">
        <v>3</v>
      </c>
      <c r="AG606">
        <v>2</v>
      </c>
      <c r="AH606">
        <v>0</v>
      </c>
      <c r="AI606" t="s">
        <v>626</v>
      </c>
      <c r="AJ606">
        <v>35.753566999999997</v>
      </c>
      <c r="AK606" t="s">
        <v>627</v>
      </c>
      <c r="AL606">
        <v>-90.807045000000002</v>
      </c>
      <c r="AM606">
        <v>25</v>
      </c>
      <c r="AN606">
        <v>2200</v>
      </c>
      <c r="AO606" t="s">
        <v>118</v>
      </c>
      <c r="AP606">
        <v>-97</v>
      </c>
      <c r="AQ606">
        <v>-39</v>
      </c>
      <c r="AR606">
        <v>64</v>
      </c>
      <c r="AZ606">
        <v>4366</v>
      </c>
      <c r="BA606">
        <v>1</v>
      </c>
      <c r="BB606" t="str">
        <f t="shared" si="150"/>
        <v xml:space="preserve">N325GC  </v>
      </c>
      <c r="BC606">
        <v>1</v>
      </c>
      <c r="BH606">
        <v>2250</v>
      </c>
      <c r="BI606">
        <v>1</v>
      </c>
      <c r="BJ606">
        <v>1</v>
      </c>
      <c r="BK606">
        <v>0</v>
      </c>
      <c r="BL606">
        <v>0</v>
      </c>
      <c r="BO606">
        <v>0</v>
      </c>
      <c r="BP606">
        <v>0</v>
      </c>
      <c r="BW606" t="str">
        <f>"15:28:44.369"</f>
        <v>15:28:44.369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0</v>
      </c>
      <c r="CP606" t="s">
        <v>119</v>
      </c>
      <c r="CQ606">
        <v>511</v>
      </c>
      <c r="CR606">
        <v>0</v>
      </c>
      <c r="CW606">
        <v>6987867</v>
      </c>
      <c r="CY606">
        <v>0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"01/04/2021 15:28:43.101"</f>
        <v>01/04/2021 15:28:43.101</v>
      </c>
      <c r="C607" t="str">
        <f t="shared" si="148"/>
        <v>FFDDD3C0</v>
      </c>
      <c r="D607" t="s">
        <v>113</v>
      </c>
      <c r="E607">
        <v>5</v>
      </c>
      <c r="H607">
        <v>169</v>
      </c>
      <c r="I607" t="s">
        <v>114</v>
      </c>
      <c r="J607" t="s">
        <v>115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 t="shared" ref="S607:T609" si="159">"15:28:45.000"</f>
        <v>15:28:45.000</v>
      </c>
      <c r="T607" t="str">
        <f t="shared" si="159"/>
        <v>15:28:45.000</v>
      </c>
      <c r="U607" t="str">
        <f t="shared" si="147"/>
        <v>A3817C</v>
      </c>
      <c r="V607">
        <v>0</v>
      </c>
      <c r="W607">
        <v>0</v>
      </c>
      <c r="X607">
        <v>1</v>
      </c>
      <c r="Z607">
        <v>1</v>
      </c>
      <c r="AA607">
        <v>8</v>
      </c>
      <c r="AB607">
        <v>3</v>
      </c>
      <c r="AC607">
        <v>0</v>
      </c>
      <c r="AD607">
        <v>9</v>
      </c>
      <c r="AE607">
        <v>0</v>
      </c>
      <c r="AF607">
        <v>3</v>
      </c>
      <c r="AG607">
        <v>2</v>
      </c>
      <c r="AH607">
        <v>0</v>
      </c>
      <c r="AI607" t="s">
        <v>628</v>
      </c>
      <c r="AJ607">
        <v>35.753396000000002</v>
      </c>
      <c r="AK607" t="s">
        <v>629</v>
      </c>
      <c r="AL607">
        <v>-90.807602000000003</v>
      </c>
      <c r="AM607">
        <v>25</v>
      </c>
      <c r="AN607">
        <v>2200</v>
      </c>
      <c r="AO607" t="s">
        <v>118</v>
      </c>
      <c r="AP607">
        <v>-97</v>
      </c>
      <c r="AQ607">
        <v>-39</v>
      </c>
      <c r="AR607">
        <v>0</v>
      </c>
      <c r="AZ607">
        <v>4366</v>
      </c>
      <c r="BA607">
        <v>1</v>
      </c>
      <c r="BB607" t="str">
        <f t="shared" si="150"/>
        <v xml:space="preserve">N325GC  </v>
      </c>
      <c r="BC607">
        <v>1</v>
      </c>
      <c r="BH607">
        <v>2250</v>
      </c>
      <c r="BI607">
        <v>1</v>
      </c>
      <c r="BJ607">
        <v>1</v>
      </c>
      <c r="BK607">
        <v>0</v>
      </c>
      <c r="BL607">
        <v>0</v>
      </c>
      <c r="BO607">
        <v>0</v>
      </c>
      <c r="BP607">
        <v>0</v>
      </c>
      <c r="BW607" t="str">
        <f>"15:28:45.200"</f>
        <v>15:28:45.200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0</v>
      </c>
      <c r="CP607" t="s">
        <v>119</v>
      </c>
      <c r="CQ607">
        <v>530</v>
      </c>
      <c r="CR607">
        <v>0</v>
      </c>
      <c r="CW607">
        <v>7270009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"01/04/2021 15:28:43.101"</f>
        <v>01/04/2021 15:28:43.101</v>
      </c>
      <c r="C608" t="str">
        <f t="shared" si="148"/>
        <v>FFDDD3C0</v>
      </c>
      <c r="D608" t="s">
        <v>178</v>
      </c>
      <c r="E608">
        <v>9</v>
      </c>
      <c r="F608">
        <v>1009</v>
      </c>
      <c r="G608" t="s">
        <v>114</v>
      </c>
      <c r="J608" t="s">
        <v>179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 t="shared" si="159"/>
        <v>15:28:45.000</v>
      </c>
      <c r="T608" t="str">
        <f t="shared" si="159"/>
        <v>15:28:45.000</v>
      </c>
      <c r="U608" t="str">
        <f t="shared" si="147"/>
        <v>A3817C</v>
      </c>
      <c r="V608">
        <v>0</v>
      </c>
      <c r="W608">
        <v>0</v>
      </c>
      <c r="X608">
        <v>1</v>
      </c>
      <c r="Z608">
        <v>1</v>
      </c>
      <c r="AA608">
        <v>8</v>
      </c>
      <c r="AB608">
        <v>3</v>
      </c>
      <c r="AC608">
        <v>0</v>
      </c>
      <c r="AD608">
        <v>9</v>
      </c>
      <c r="AE608">
        <v>0</v>
      </c>
      <c r="AF608">
        <v>3</v>
      </c>
      <c r="AG608">
        <v>2</v>
      </c>
      <c r="AH608">
        <v>0</v>
      </c>
      <c r="AI608" t="s">
        <v>628</v>
      </c>
      <c r="AJ608">
        <v>35.753396000000002</v>
      </c>
      <c r="AK608" t="s">
        <v>629</v>
      </c>
      <c r="AL608">
        <v>-90.807602000000003</v>
      </c>
      <c r="AM608">
        <v>25</v>
      </c>
      <c r="AN608">
        <v>2200</v>
      </c>
      <c r="AO608" t="s">
        <v>118</v>
      </c>
      <c r="AP608">
        <v>-97</v>
      </c>
      <c r="AQ608">
        <v>-39</v>
      </c>
      <c r="AR608">
        <v>0</v>
      </c>
      <c r="AZ608">
        <v>4366</v>
      </c>
      <c r="BA608">
        <v>1</v>
      </c>
      <c r="BB608" t="str">
        <f t="shared" si="150"/>
        <v xml:space="preserve">N325GC  </v>
      </c>
      <c r="BC608">
        <v>1</v>
      </c>
      <c r="BH608">
        <v>2250</v>
      </c>
      <c r="BI608">
        <v>1</v>
      </c>
      <c r="BJ608">
        <v>1</v>
      </c>
      <c r="BK608">
        <v>0</v>
      </c>
      <c r="BL608">
        <v>0</v>
      </c>
      <c r="BO608">
        <v>0</v>
      </c>
      <c r="BP608">
        <v>0</v>
      </c>
      <c r="BW608" t="str">
        <f>"15:28:45.200"</f>
        <v>15:28:45.200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0</v>
      </c>
      <c r="CP608" t="s">
        <v>119</v>
      </c>
      <c r="CQ608">
        <v>530</v>
      </c>
      <c r="CR608">
        <v>0</v>
      </c>
      <c r="CW608">
        <v>7270009</v>
      </c>
      <c r="CY608">
        <v>0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"01/04/2021 15:28:43.101"</f>
        <v>01/04/2021 15:28:43.101</v>
      </c>
      <c r="C609" t="str">
        <f t="shared" si="148"/>
        <v>FFDDD3C0</v>
      </c>
      <c r="D609" t="s">
        <v>306</v>
      </c>
      <c r="E609">
        <v>15</v>
      </c>
      <c r="H609">
        <v>30</v>
      </c>
      <c r="I609" t="s">
        <v>114</v>
      </c>
      <c r="J609" t="s">
        <v>307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 t="shared" si="159"/>
        <v>15:28:45.000</v>
      </c>
      <c r="T609" t="str">
        <f t="shared" si="159"/>
        <v>15:28:45.000</v>
      </c>
      <c r="U609" t="str">
        <f t="shared" si="147"/>
        <v>A3817C</v>
      </c>
      <c r="V609">
        <v>0</v>
      </c>
      <c r="W609">
        <v>0</v>
      </c>
      <c r="X609">
        <v>1</v>
      </c>
      <c r="Z609">
        <v>1</v>
      </c>
      <c r="AA609">
        <v>8</v>
      </c>
      <c r="AB609">
        <v>3</v>
      </c>
      <c r="AC609">
        <v>0</v>
      </c>
      <c r="AD609">
        <v>9</v>
      </c>
      <c r="AE609">
        <v>0</v>
      </c>
      <c r="AF609">
        <v>3</v>
      </c>
      <c r="AG609">
        <v>2</v>
      </c>
      <c r="AH609">
        <v>0</v>
      </c>
      <c r="AI609" t="s">
        <v>628</v>
      </c>
      <c r="AJ609">
        <v>35.753396000000002</v>
      </c>
      <c r="AK609" t="s">
        <v>629</v>
      </c>
      <c r="AL609">
        <v>-90.807602000000003</v>
      </c>
      <c r="AM609">
        <v>25</v>
      </c>
      <c r="AN609">
        <v>2200</v>
      </c>
      <c r="AO609" t="s">
        <v>118</v>
      </c>
      <c r="AP609">
        <v>-97</v>
      </c>
      <c r="AQ609">
        <v>-39</v>
      </c>
      <c r="AR609">
        <v>0</v>
      </c>
      <c r="AZ609">
        <v>4366</v>
      </c>
      <c r="BA609">
        <v>1</v>
      </c>
      <c r="BB609" t="str">
        <f t="shared" si="150"/>
        <v xml:space="preserve">N325GC  </v>
      </c>
      <c r="BC609">
        <v>1</v>
      </c>
      <c r="BH609">
        <v>2250</v>
      </c>
      <c r="BI609">
        <v>1</v>
      </c>
      <c r="BJ609">
        <v>1</v>
      </c>
      <c r="BK609">
        <v>0</v>
      </c>
      <c r="BL609">
        <v>0</v>
      </c>
      <c r="BO609">
        <v>0</v>
      </c>
      <c r="BP609">
        <v>0</v>
      </c>
      <c r="BW609" t="str">
        <f>"15:28:45.200"</f>
        <v>15:28:45.200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0</v>
      </c>
      <c r="CP609" t="s">
        <v>119</v>
      </c>
      <c r="CQ609">
        <v>530</v>
      </c>
      <c r="CR609">
        <v>0</v>
      </c>
      <c r="CW609">
        <v>7270009</v>
      </c>
      <c r="CY609">
        <v>0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"01/04/2021 15:28:44.500"</f>
        <v>01/04/2021 15:28:44.500</v>
      </c>
      <c r="C610" t="str">
        <f t="shared" si="148"/>
        <v>FFDDD3C0</v>
      </c>
      <c r="D610" t="s">
        <v>306</v>
      </c>
      <c r="E610">
        <v>15</v>
      </c>
      <c r="H610">
        <v>30</v>
      </c>
      <c r="I610" t="s">
        <v>114</v>
      </c>
      <c r="J610" t="s">
        <v>307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 t="shared" ref="S610:T612" si="160">"15:28:46.000"</f>
        <v>15:28:46.000</v>
      </c>
      <c r="T610" t="str">
        <f t="shared" si="160"/>
        <v>15:28:46.000</v>
      </c>
      <c r="U610" t="str">
        <f t="shared" si="147"/>
        <v>A3817C</v>
      </c>
      <c r="V610">
        <v>0</v>
      </c>
      <c r="W610">
        <v>0</v>
      </c>
      <c r="X610">
        <v>1</v>
      </c>
      <c r="Z610">
        <v>1</v>
      </c>
      <c r="AA610">
        <v>8</v>
      </c>
      <c r="AB610">
        <v>3</v>
      </c>
      <c r="AC610">
        <v>0</v>
      </c>
      <c r="AD610">
        <v>9</v>
      </c>
      <c r="AE610">
        <v>0</v>
      </c>
      <c r="AF610">
        <v>3</v>
      </c>
      <c r="AG610">
        <v>2</v>
      </c>
      <c r="AH610">
        <v>0</v>
      </c>
      <c r="AI610" t="s">
        <v>630</v>
      </c>
      <c r="AJ610">
        <v>35.753224000000003</v>
      </c>
      <c r="AK610" t="s">
        <v>631</v>
      </c>
      <c r="AL610">
        <v>-90.808138999999997</v>
      </c>
      <c r="AM610">
        <v>25</v>
      </c>
      <c r="AN610">
        <v>2200</v>
      </c>
      <c r="AO610" t="s">
        <v>118</v>
      </c>
      <c r="AP610">
        <v>-98</v>
      </c>
      <c r="AQ610">
        <v>-39</v>
      </c>
      <c r="AR610">
        <v>0</v>
      </c>
      <c r="AZ610">
        <v>4366</v>
      </c>
      <c r="BA610">
        <v>1</v>
      </c>
      <c r="BB610" t="str">
        <f t="shared" si="150"/>
        <v xml:space="preserve">N325GC  </v>
      </c>
      <c r="BC610">
        <v>1</v>
      </c>
      <c r="BH610">
        <v>2250</v>
      </c>
      <c r="BI610">
        <v>1</v>
      </c>
      <c r="BJ610">
        <v>1</v>
      </c>
      <c r="BK610">
        <v>0</v>
      </c>
      <c r="BL610">
        <v>0</v>
      </c>
      <c r="BO610">
        <v>0</v>
      </c>
      <c r="BP610">
        <v>0</v>
      </c>
      <c r="BW610" t="str">
        <f>"15:28:46.611"</f>
        <v>15:28:46.611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0</v>
      </c>
      <c r="CP610" t="s">
        <v>119</v>
      </c>
      <c r="CQ610">
        <v>530</v>
      </c>
      <c r="CR610">
        <v>0</v>
      </c>
      <c r="CW610">
        <v>7270301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"01/04/2021 15:28:44.500"</f>
        <v>01/04/2021 15:28:44.500</v>
      </c>
      <c r="C611" t="str">
        <f t="shared" si="148"/>
        <v>FFDDD3C0</v>
      </c>
      <c r="D611" t="s">
        <v>113</v>
      </c>
      <c r="E611">
        <v>5</v>
      </c>
      <c r="H611">
        <v>169</v>
      </c>
      <c r="I611" t="s">
        <v>114</v>
      </c>
      <c r="J611" t="s">
        <v>115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 t="shared" si="160"/>
        <v>15:28:46.000</v>
      </c>
      <c r="T611" t="str">
        <f t="shared" si="160"/>
        <v>15:28:46.000</v>
      </c>
      <c r="U611" t="str">
        <f t="shared" si="147"/>
        <v>A3817C</v>
      </c>
      <c r="V611">
        <v>0</v>
      </c>
      <c r="W611">
        <v>0</v>
      </c>
      <c r="X611">
        <v>1</v>
      </c>
      <c r="Z611">
        <v>1</v>
      </c>
      <c r="AA611">
        <v>8</v>
      </c>
      <c r="AB611">
        <v>3</v>
      </c>
      <c r="AC611">
        <v>0</v>
      </c>
      <c r="AD611">
        <v>9</v>
      </c>
      <c r="AE611">
        <v>0</v>
      </c>
      <c r="AF611">
        <v>3</v>
      </c>
      <c r="AG611">
        <v>2</v>
      </c>
      <c r="AH611">
        <v>0</v>
      </c>
      <c r="AI611" t="s">
        <v>630</v>
      </c>
      <c r="AJ611">
        <v>35.753224000000003</v>
      </c>
      <c r="AK611" t="s">
        <v>631</v>
      </c>
      <c r="AL611">
        <v>-90.808138999999997</v>
      </c>
      <c r="AM611">
        <v>25</v>
      </c>
      <c r="AN611">
        <v>2200</v>
      </c>
      <c r="AO611" t="s">
        <v>118</v>
      </c>
      <c r="AP611">
        <v>-98</v>
      </c>
      <c r="AQ611">
        <v>-39</v>
      </c>
      <c r="AR611">
        <v>0</v>
      </c>
      <c r="AZ611">
        <v>4366</v>
      </c>
      <c r="BA611">
        <v>1</v>
      </c>
      <c r="BB611" t="str">
        <f t="shared" si="150"/>
        <v xml:space="preserve">N325GC  </v>
      </c>
      <c r="BC611">
        <v>1</v>
      </c>
      <c r="BH611">
        <v>2250</v>
      </c>
      <c r="BI611">
        <v>1</v>
      </c>
      <c r="BJ611">
        <v>1</v>
      </c>
      <c r="BK611">
        <v>0</v>
      </c>
      <c r="BL611">
        <v>0</v>
      </c>
      <c r="BO611">
        <v>0</v>
      </c>
      <c r="BP611">
        <v>0</v>
      </c>
      <c r="BW611" t="str">
        <f>"15:28:46.611"</f>
        <v>15:28:46.611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0</v>
      </c>
      <c r="CP611" t="s">
        <v>119</v>
      </c>
      <c r="CQ611">
        <v>511</v>
      </c>
      <c r="CR611">
        <v>0</v>
      </c>
      <c r="CW611">
        <v>6988299</v>
      </c>
      <c r="CY611">
        <v>0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"01/04/2021 15:28:44.500"</f>
        <v>01/04/2021 15:28:44.500</v>
      </c>
      <c r="C612" t="str">
        <f t="shared" si="148"/>
        <v>FFDDD3C0</v>
      </c>
      <c r="D612" t="s">
        <v>178</v>
      </c>
      <c r="E612">
        <v>9</v>
      </c>
      <c r="F612">
        <v>1009</v>
      </c>
      <c r="G612" t="s">
        <v>114</v>
      </c>
      <c r="J612" t="s">
        <v>179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 t="shared" si="160"/>
        <v>15:28:46.000</v>
      </c>
      <c r="T612" t="str">
        <f t="shared" si="160"/>
        <v>15:28:46.000</v>
      </c>
      <c r="U612" t="str">
        <f t="shared" si="147"/>
        <v>A3817C</v>
      </c>
      <c r="V612">
        <v>0</v>
      </c>
      <c r="W612">
        <v>0</v>
      </c>
      <c r="X612">
        <v>1</v>
      </c>
      <c r="Z612">
        <v>1</v>
      </c>
      <c r="AA612">
        <v>8</v>
      </c>
      <c r="AB612">
        <v>3</v>
      </c>
      <c r="AC612">
        <v>0</v>
      </c>
      <c r="AD612">
        <v>9</v>
      </c>
      <c r="AE612">
        <v>0</v>
      </c>
      <c r="AF612">
        <v>3</v>
      </c>
      <c r="AG612">
        <v>2</v>
      </c>
      <c r="AH612">
        <v>0</v>
      </c>
      <c r="AI612" t="s">
        <v>630</v>
      </c>
      <c r="AJ612">
        <v>35.753224000000003</v>
      </c>
      <c r="AK612" t="s">
        <v>631</v>
      </c>
      <c r="AL612">
        <v>-90.808138999999997</v>
      </c>
      <c r="AM612">
        <v>25</v>
      </c>
      <c r="AN612">
        <v>2200</v>
      </c>
      <c r="AO612" t="s">
        <v>118</v>
      </c>
      <c r="AP612">
        <v>-98</v>
      </c>
      <c r="AQ612">
        <v>-39</v>
      </c>
      <c r="AR612">
        <v>0</v>
      </c>
      <c r="AZ612">
        <v>4366</v>
      </c>
      <c r="BA612">
        <v>1</v>
      </c>
      <c r="BB612" t="str">
        <f t="shared" si="150"/>
        <v xml:space="preserve">N325GC  </v>
      </c>
      <c r="BC612">
        <v>1</v>
      </c>
      <c r="BH612">
        <v>2250</v>
      </c>
      <c r="BI612">
        <v>1</v>
      </c>
      <c r="BJ612">
        <v>1</v>
      </c>
      <c r="BK612">
        <v>0</v>
      </c>
      <c r="BL612">
        <v>0</v>
      </c>
      <c r="BO612">
        <v>0</v>
      </c>
      <c r="BP612">
        <v>0</v>
      </c>
      <c r="BW612" t="str">
        <f>"15:28:46.611"</f>
        <v>15:28:46.611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0</v>
      </c>
      <c r="CP612" t="s">
        <v>119</v>
      </c>
      <c r="CQ612">
        <v>511</v>
      </c>
      <c r="CR612">
        <v>0</v>
      </c>
      <c r="CW612">
        <v>6988299</v>
      </c>
      <c r="CY612">
        <v>0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"01/04/2021 15:28:45.318"</f>
        <v>01/04/2021 15:28:45.318</v>
      </c>
      <c r="C613" t="str">
        <f t="shared" si="148"/>
        <v>FFDDD3C0</v>
      </c>
      <c r="D613" t="s">
        <v>113</v>
      </c>
      <c r="E613">
        <v>5</v>
      </c>
      <c r="H613">
        <v>169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 t="shared" ref="S613:T615" si="161">"15:28:47.000"</f>
        <v>15:28:47.000</v>
      </c>
      <c r="T613" t="str">
        <f t="shared" si="161"/>
        <v>15:28:47.000</v>
      </c>
      <c r="U613" t="str">
        <f t="shared" si="147"/>
        <v>A3817C</v>
      </c>
      <c r="V613">
        <v>0</v>
      </c>
      <c r="W613">
        <v>0</v>
      </c>
      <c r="X613">
        <v>1</v>
      </c>
      <c r="Z613">
        <v>1</v>
      </c>
      <c r="AA613">
        <v>8</v>
      </c>
      <c r="AB613">
        <v>3</v>
      </c>
      <c r="AC613">
        <v>0</v>
      </c>
      <c r="AD613">
        <v>9</v>
      </c>
      <c r="AE613">
        <v>0</v>
      </c>
      <c r="AF613">
        <v>3</v>
      </c>
      <c r="AG613">
        <v>2</v>
      </c>
      <c r="AH613">
        <v>0</v>
      </c>
      <c r="AI613" t="s">
        <v>632</v>
      </c>
      <c r="AJ613">
        <v>35.753031</v>
      </c>
      <c r="AK613" t="s">
        <v>633</v>
      </c>
      <c r="AL613">
        <v>-90.808696999999995</v>
      </c>
      <c r="AM613">
        <v>25</v>
      </c>
      <c r="AN613">
        <v>2200</v>
      </c>
      <c r="AO613" t="s">
        <v>118</v>
      </c>
      <c r="AP613">
        <v>-97</v>
      </c>
      <c r="AQ613">
        <v>-40</v>
      </c>
      <c r="AR613">
        <v>0</v>
      </c>
      <c r="AZ613">
        <v>4366</v>
      </c>
      <c r="BA613">
        <v>1</v>
      </c>
      <c r="BB613" t="str">
        <f t="shared" si="150"/>
        <v xml:space="preserve">N325GC  </v>
      </c>
      <c r="BC613">
        <v>1</v>
      </c>
      <c r="BH613">
        <v>2250</v>
      </c>
      <c r="BI613">
        <v>1</v>
      </c>
      <c r="BJ613">
        <v>1</v>
      </c>
      <c r="BK613">
        <v>0</v>
      </c>
      <c r="BL613">
        <v>0</v>
      </c>
      <c r="BO613">
        <v>0</v>
      </c>
      <c r="BP613">
        <v>0</v>
      </c>
      <c r="BW613" t="str">
        <f>"15:28:47.429"</f>
        <v>15:28:47.429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0</v>
      </c>
      <c r="CP613" t="s">
        <v>119</v>
      </c>
      <c r="CQ613">
        <v>511</v>
      </c>
      <c r="CR613">
        <v>0</v>
      </c>
      <c r="CW613">
        <v>6988443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"01/04/2021 15:28:45.318"</f>
        <v>01/04/2021 15:28:45.318</v>
      </c>
      <c r="C614" t="str">
        <f t="shared" si="148"/>
        <v>FFDDD3C0</v>
      </c>
      <c r="D614" t="s">
        <v>178</v>
      </c>
      <c r="E614">
        <v>9</v>
      </c>
      <c r="F614">
        <v>1009</v>
      </c>
      <c r="G614" t="s">
        <v>114</v>
      </c>
      <c r="J614" t="s">
        <v>179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 t="shared" si="161"/>
        <v>15:28:47.000</v>
      </c>
      <c r="T614" t="str">
        <f t="shared" si="161"/>
        <v>15:28:47.000</v>
      </c>
      <c r="U614" t="str">
        <f t="shared" si="147"/>
        <v>A3817C</v>
      </c>
      <c r="V614">
        <v>0</v>
      </c>
      <c r="W614">
        <v>0</v>
      </c>
      <c r="X614">
        <v>1</v>
      </c>
      <c r="Z614">
        <v>1</v>
      </c>
      <c r="AA614">
        <v>8</v>
      </c>
      <c r="AB614">
        <v>3</v>
      </c>
      <c r="AC614">
        <v>0</v>
      </c>
      <c r="AD614">
        <v>9</v>
      </c>
      <c r="AE614">
        <v>0</v>
      </c>
      <c r="AF614">
        <v>3</v>
      </c>
      <c r="AG614">
        <v>2</v>
      </c>
      <c r="AH614">
        <v>0</v>
      </c>
      <c r="AI614" t="s">
        <v>632</v>
      </c>
      <c r="AJ614">
        <v>35.753031</v>
      </c>
      <c r="AK614" t="s">
        <v>633</v>
      </c>
      <c r="AL614">
        <v>-90.808696999999995</v>
      </c>
      <c r="AM614">
        <v>25</v>
      </c>
      <c r="AN614">
        <v>2200</v>
      </c>
      <c r="AO614" t="s">
        <v>118</v>
      </c>
      <c r="AP614">
        <v>-97</v>
      </c>
      <c r="AQ614">
        <v>-40</v>
      </c>
      <c r="AR614">
        <v>0</v>
      </c>
      <c r="AZ614">
        <v>4366</v>
      </c>
      <c r="BA614">
        <v>1</v>
      </c>
      <c r="BB614" t="str">
        <f t="shared" si="150"/>
        <v xml:space="preserve">N325GC  </v>
      </c>
      <c r="BC614">
        <v>1</v>
      </c>
      <c r="BH614">
        <v>2250</v>
      </c>
      <c r="BI614">
        <v>1</v>
      </c>
      <c r="BJ614">
        <v>1</v>
      </c>
      <c r="BK614">
        <v>0</v>
      </c>
      <c r="BL614">
        <v>0</v>
      </c>
      <c r="BO614">
        <v>0</v>
      </c>
      <c r="BP614">
        <v>0</v>
      </c>
      <c r="BW614" t="str">
        <f>"15:28:47.429"</f>
        <v>15:28:47.429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0</v>
      </c>
      <c r="CP614" t="s">
        <v>119</v>
      </c>
      <c r="CQ614">
        <v>511</v>
      </c>
      <c r="CR614">
        <v>0</v>
      </c>
      <c r="CW614">
        <v>6988443</v>
      </c>
      <c r="CY614">
        <v>0</v>
      </c>
      <c r="CZ614">
        <v>0</v>
      </c>
      <c r="DA614">
        <v>1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"01/04/2021 15:28:45.318"</f>
        <v>01/04/2021 15:28:45.318</v>
      </c>
      <c r="C615" t="str">
        <f t="shared" si="148"/>
        <v>FFDDD3C0</v>
      </c>
      <c r="D615" t="s">
        <v>306</v>
      </c>
      <c r="E615">
        <v>15</v>
      </c>
      <c r="H615">
        <v>30</v>
      </c>
      <c r="I615" t="s">
        <v>114</v>
      </c>
      <c r="J615" t="s">
        <v>307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 t="shared" si="161"/>
        <v>15:28:47.000</v>
      </c>
      <c r="T615" t="str">
        <f t="shared" si="161"/>
        <v>15:28:47.000</v>
      </c>
      <c r="U615" t="str">
        <f t="shared" si="147"/>
        <v>A3817C</v>
      </c>
      <c r="V615">
        <v>0</v>
      </c>
      <c r="W615">
        <v>0</v>
      </c>
      <c r="X615">
        <v>1</v>
      </c>
      <c r="Z615">
        <v>1</v>
      </c>
      <c r="AA615">
        <v>8</v>
      </c>
      <c r="AB615">
        <v>3</v>
      </c>
      <c r="AC615">
        <v>0</v>
      </c>
      <c r="AD615">
        <v>9</v>
      </c>
      <c r="AE615">
        <v>0</v>
      </c>
      <c r="AF615">
        <v>3</v>
      </c>
      <c r="AG615">
        <v>2</v>
      </c>
      <c r="AH615">
        <v>0</v>
      </c>
      <c r="AI615" t="s">
        <v>632</v>
      </c>
      <c r="AJ615">
        <v>35.753031</v>
      </c>
      <c r="AK615" t="s">
        <v>633</v>
      </c>
      <c r="AL615">
        <v>-90.808696999999995</v>
      </c>
      <c r="AM615">
        <v>25</v>
      </c>
      <c r="AN615">
        <v>2200</v>
      </c>
      <c r="AO615" t="s">
        <v>118</v>
      </c>
      <c r="AP615">
        <v>-97</v>
      </c>
      <c r="AQ615">
        <v>-40</v>
      </c>
      <c r="AR615">
        <v>0</v>
      </c>
      <c r="AZ615">
        <v>4366</v>
      </c>
      <c r="BA615">
        <v>1</v>
      </c>
      <c r="BB615" t="str">
        <f t="shared" si="150"/>
        <v xml:space="preserve">N325GC  </v>
      </c>
      <c r="BC615">
        <v>1</v>
      </c>
      <c r="BH615">
        <v>2250</v>
      </c>
      <c r="BI615">
        <v>1</v>
      </c>
      <c r="BJ615">
        <v>1</v>
      </c>
      <c r="BK615">
        <v>0</v>
      </c>
      <c r="BL615">
        <v>0</v>
      </c>
      <c r="BO615">
        <v>0</v>
      </c>
      <c r="BP615">
        <v>0</v>
      </c>
      <c r="BW615" t="str">
        <f>"15:28:47.429"</f>
        <v>15:28:47.429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0</v>
      </c>
      <c r="CP615" t="s">
        <v>119</v>
      </c>
      <c r="CQ615">
        <v>530</v>
      </c>
      <c r="CR615">
        <v>0</v>
      </c>
      <c r="CW615">
        <v>7270481</v>
      </c>
      <c r="CY615">
        <v>0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"01/04/2021 15:28:46.718"</f>
        <v>01/04/2021 15:28:46.718</v>
      </c>
      <c r="C616" t="str">
        <f t="shared" si="148"/>
        <v>FFDDD3C0</v>
      </c>
      <c r="D616" t="s">
        <v>306</v>
      </c>
      <c r="E616">
        <v>15</v>
      </c>
      <c r="H616">
        <v>30</v>
      </c>
      <c r="I616" t="s">
        <v>114</v>
      </c>
      <c r="J616" t="s">
        <v>307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 t="shared" ref="S616:T618" si="162">"15:28:48.000"</f>
        <v>15:28:48.000</v>
      </c>
      <c r="T616" t="str">
        <f t="shared" si="162"/>
        <v>15:28:48.000</v>
      </c>
      <c r="U616" t="str">
        <f t="shared" si="147"/>
        <v>A3817C</v>
      </c>
      <c r="V616">
        <v>0</v>
      </c>
      <c r="W616">
        <v>0</v>
      </c>
      <c r="X616">
        <v>1</v>
      </c>
      <c r="Z616">
        <v>1</v>
      </c>
      <c r="AA616">
        <v>8</v>
      </c>
      <c r="AB616">
        <v>3</v>
      </c>
      <c r="AC616">
        <v>0</v>
      </c>
      <c r="AD616">
        <v>9</v>
      </c>
      <c r="AE616">
        <v>0</v>
      </c>
      <c r="AF616">
        <v>3</v>
      </c>
      <c r="AG616">
        <v>2</v>
      </c>
      <c r="AH616">
        <v>0</v>
      </c>
      <c r="AI616" t="s">
        <v>634</v>
      </c>
      <c r="AJ616">
        <v>35.752837999999997</v>
      </c>
      <c r="AK616" t="s">
        <v>635</v>
      </c>
      <c r="AL616">
        <v>-90.809275999999997</v>
      </c>
      <c r="AM616">
        <v>25</v>
      </c>
      <c r="AN616">
        <v>2200</v>
      </c>
      <c r="AO616" t="s">
        <v>118</v>
      </c>
      <c r="AP616">
        <v>-97</v>
      </c>
      <c r="AQ616">
        <v>-39</v>
      </c>
      <c r="AR616">
        <v>0</v>
      </c>
      <c r="AZ616">
        <v>4366</v>
      </c>
      <c r="BA616">
        <v>1</v>
      </c>
      <c r="BB616" t="str">
        <f t="shared" si="150"/>
        <v xml:space="preserve">N325GC  </v>
      </c>
      <c r="BC616">
        <v>1</v>
      </c>
      <c r="BH616">
        <v>2250</v>
      </c>
      <c r="BI616">
        <v>1</v>
      </c>
      <c r="BJ616">
        <v>1</v>
      </c>
      <c r="BK616">
        <v>0</v>
      </c>
      <c r="BL616">
        <v>0</v>
      </c>
      <c r="BO616">
        <v>0</v>
      </c>
      <c r="BP616">
        <v>0</v>
      </c>
      <c r="BW616" t="str">
        <f>"15:28:48.836"</f>
        <v>15:28:48.836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0</v>
      </c>
      <c r="CP616" t="s">
        <v>119</v>
      </c>
      <c r="CQ616">
        <v>530</v>
      </c>
      <c r="CR616">
        <v>0</v>
      </c>
      <c r="CW616">
        <v>7270764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"01/04/2021 15:28:46.718"</f>
        <v>01/04/2021 15:28:46.718</v>
      </c>
      <c r="C617" t="str">
        <f t="shared" si="148"/>
        <v>FFDDD3C0</v>
      </c>
      <c r="D617" t="s">
        <v>113</v>
      </c>
      <c r="E617">
        <v>5</v>
      </c>
      <c r="H617">
        <v>169</v>
      </c>
      <c r="I617" t="s">
        <v>114</v>
      </c>
      <c r="J617" t="s">
        <v>115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 t="shared" si="162"/>
        <v>15:28:48.000</v>
      </c>
      <c r="T617" t="str">
        <f t="shared" si="162"/>
        <v>15:28:48.000</v>
      </c>
      <c r="U617" t="str">
        <f t="shared" si="147"/>
        <v>A3817C</v>
      </c>
      <c r="V617">
        <v>0</v>
      </c>
      <c r="W617">
        <v>0</v>
      </c>
      <c r="X617">
        <v>1</v>
      </c>
      <c r="Z617">
        <v>1</v>
      </c>
      <c r="AA617">
        <v>8</v>
      </c>
      <c r="AB617">
        <v>3</v>
      </c>
      <c r="AC617">
        <v>0</v>
      </c>
      <c r="AD617">
        <v>9</v>
      </c>
      <c r="AE617">
        <v>0</v>
      </c>
      <c r="AF617">
        <v>3</v>
      </c>
      <c r="AG617">
        <v>2</v>
      </c>
      <c r="AH617">
        <v>0</v>
      </c>
      <c r="AI617" t="s">
        <v>634</v>
      </c>
      <c r="AJ617">
        <v>35.752837999999997</v>
      </c>
      <c r="AK617" t="s">
        <v>635</v>
      </c>
      <c r="AL617">
        <v>-90.809275999999997</v>
      </c>
      <c r="AM617">
        <v>25</v>
      </c>
      <c r="AN617">
        <v>2200</v>
      </c>
      <c r="AO617" t="s">
        <v>118</v>
      </c>
      <c r="AP617">
        <v>-97</v>
      </c>
      <c r="AQ617">
        <v>-39</v>
      </c>
      <c r="AR617">
        <v>0</v>
      </c>
      <c r="AZ617">
        <v>4366</v>
      </c>
      <c r="BA617">
        <v>1</v>
      </c>
      <c r="BB617" t="str">
        <f t="shared" si="150"/>
        <v xml:space="preserve">N325GC  </v>
      </c>
      <c r="BC617">
        <v>1</v>
      </c>
      <c r="BH617">
        <v>2250</v>
      </c>
      <c r="BI617">
        <v>1</v>
      </c>
      <c r="BJ617">
        <v>1</v>
      </c>
      <c r="BK617">
        <v>0</v>
      </c>
      <c r="BL617">
        <v>0</v>
      </c>
      <c r="BO617">
        <v>0</v>
      </c>
      <c r="BP617">
        <v>0</v>
      </c>
      <c r="BW617" t="str">
        <f>"15:28:48.836"</f>
        <v>15:28:48.836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0</v>
      </c>
      <c r="CP617" t="s">
        <v>119</v>
      </c>
      <c r="CQ617">
        <v>530</v>
      </c>
      <c r="CR617">
        <v>0</v>
      </c>
      <c r="CW617">
        <v>7270764</v>
      </c>
      <c r="CY617">
        <v>0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"01/04/2021 15:28:46.718"</f>
        <v>01/04/2021 15:28:46.718</v>
      </c>
      <c r="C618" t="str">
        <f t="shared" si="148"/>
        <v>FFDDD3C0</v>
      </c>
      <c r="D618" t="s">
        <v>178</v>
      </c>
      <c r="E618">
        <v>9</v>
      </c>
      <c r="F618">
        <v>1009</v>
      </c>
      <c r="G618" t="s">
        <v>114</v>
      </c>
      <c r="J618" t="s">
        <v>179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 t="shared" si="162"/>
        <v>15:28:48.000</v>
      </c>
      <c r="T618" t="str">
        <f t="shared" si="162"/>
        <v>15:28:48.000</v>
      </c>
      <c r="U618" t="str">
        <f t="shared" si="147"/>
        <v>A3817C</v>
      </c>
      <c r="V618">
        <v>0</v>
      </c>
      <c r="W618">
        <v>0</v>
      </c>
      <c r="X618">
        <v>1</v>
      </c>
      <c r="Z618">
        <v>1</v>
      </c>
      <c r="AA618">
        <v>8</v>
      </c>
      <c r="AB618">
        <v>3</v>
      </c>
      <c r="AC618">
        <v>0</v>
      </c>
      <c r="AD618">
        <v>9</v>
      </c>
      <c r="AE618">
        <v>0</v>
      </c>
      <c r="AF618">
        <v>3</v>
      </c>
      <c r="AG618">
        <v>2</v>
      </c>
      <c r="AH618">
        <v>0</v>
      </c>
      <c r="AI618" t="s">
        <v>634</v>
      </c>
      <c r="AJ618">
        <v>35.752837999999997</v>
      </c>
      <c r="AK618" t="s">
        <v>635</v>
      </c>
      <c r="AL618">
        <v>-90.809275999999997</v>
      </c>
      <c r="AM618">
        <v>25</v>
      </c>
      <c r="AN618">
        <v>2200</v>
      </c>
      <c r="AO618" t="s">
        <v>118</v>
      </c>
      <c r="AP618">
        <v>-97</v>
      </c>
      <c r="AQ618">
        <v>-39</v>
      </c>
      <c r="AR618">
        <v>0</v>
      </c>
      <c r="AZ618">
        <v>4366</v>
      </c>
      <c r="BA618">
        <v>1</v>
      </c>
      <c r="BB618" t="str">
        <f t="shared" si="150"/>
        <v xml:space="preserve">N325GC  </v>
      </c>
      <c r="BC618">
        <v>1</v>
      </c>
      <c r="BH618">
        <v>2250</v>
      </c>
      <c r="BI618">
        <v>1</v>
      </c>
      <c r="BJ618">
        <v>1</v>
      </c>
      <c r="BK618">
        <v>0</v>
      </c>
      <c r="BL618">
        <v>0</v>
      </c>
      <c r="BO618">
        <v>0</v>
      </c>
      <c r="BP618">
        <v>0</v>
      </c>
      <c r="BW618" t="str">
        <f>"15:28:48.836"</f>
        <v>15:28:48.836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0</v>
      </c>
      <c r="CP618" t="s">
        <v>119</v>
      </c>
      <c r="CQ618">
        <v>530</v>
      </c>
      <c r="CR618">
        <v>0</v>
      </c>
      <c r="CW618">
        <v>7270764</v>
      </c>
      <c r="CY618">
        <v>0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"01/04/2021 15:28:47.127"</f>
        <v>01/04/2021 15:28:47.127</v>
      </c>
      <c r="C619" t="str">
        <f t="shared" si="148"/>
        <v>FFDDD3C0</v>
      </c>
      <c r="D619" t="s">
        <v>306</v>
      </c>
      <c r="E619">
        <v>15</v>
      </c>
      <c r="H619">
        <v>30</v>
      </c>
      <c r="I619" t="s">
        <v>114</v>
      </c>
      <c r="J619" t="s">
        <v>307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 t="shared" ref="S619:T621" si="163">"15:28:49.000"</f>
        <v>15:28:49.000</v>
      </c>
      <c r="T619" t="str">
        <f t="shared" si="163"/>
        <v>15:28:49.000</v>
      </c>
      <c r="U619" t="str">
        <f t="shared" si="147"/>
        <v>A3817C</v>
      </c>
      <c r="V619">
        <v>0</v>
      </c>
      <c r="W619">
        <v>0</v>
      </c>
      <c r="X619">
        <v>1</v>
      </c>
      <c r="Z619">
        <v>1</v>
      </c>
      <c r="AA619">
        <v>8</v>
      </c>
      <c r="AB619">
        <v>3</v>
      </c>
      <c r="AC619">
        <v>0</v>
      </c>
      <c r="AD619">
        <v>9</v>
      </c>
      <c r="AE619">
        <v>0</v>
      </c>
      <c r="AF619">
        <v>3</v>
      </c>
      <c r="AG619">
        <v>2</v>
      </c>
      <c r="AH619">
        <v>0</v>
      </c>
      <c r="AI619" t="s">
        <v>636</v>
      </c>
      <c r="AJ619">
        <v>35.752665999999998</v>
      </c>
      <c r="AK619" t="s">
        <v>637</v>
      </c>
      <c r="AL619">
        <v>-90.809833999999995</v>
      </c>
      <c r="AM619">
        <v>25</v>
      </c>
      <c r="AN619">
        <v>2200</v>
      </c>
      <c r="AO619" t="s">
        <v>118</v>
      </c>
      <c r="AP619">
        <v>-98</v>
      </c>
      <c r="AQ619">
        <v>-39</v>
      </c>
      <c r="AR619">
        <v>0</v>
      </c>
      <c r="AZ619">
        <v>4366</v>
      </c>
      <c r="BA619">
        <v>1</v>
      </c>
      <c r="BB619" t="str">
        <f t="shared" si="150"/>
        <v xml:space="preserve">N325GC  </v>
      </c>
      <c r="BC619">
        <v>1</v>
      </c>
      <c r="BH619">
        <v>2250</v>
      </c>
      <c r="BI619">
        <v>1</v>
      </c>
      <c r="BJ619">
        <v>1</v>
      </c>
      <c r="BK619">
        <v>0</v>
      </c>
      <c r="BL619">
        <v>0</v>
      </c>
      <c r="BO619">
        <v>0</v>
      </c>
      <c r="BP619">
        <v>0</v>
      </c>
      <c r="BW619" t="str">
        <f>"15:28:49.240"</f>
        <v>15:28:49.240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0</v>
      </c>
      <c r="CP619" t="s">
        <v>119</v>
      </c>
      <c r="CQ619">
        <v>530</v>
      </c>
      <c r="CR619">
        <v>0</v>
      </c>
      <c r="CW619">
        <v>7270833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"01/04/2021 15:28:47.127"</f>
        <v>01/04/2021 15:28:47.127</v>
      </c>
      <c r="C620" t="str">
        <f t="shared" si="148"/>
        <v>FFDDD3C0</v>
      </c>
      <c r="D620" t="s">
        <v>113</v>
      </c>
      <c r="E620">
        <v>5</v>
      </c>
      <c r="H620">
        <v>169</v>
      </c>
      <c r="I620" t="s">
        <v>114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 t="shared" si="163"/>
        <v>15:28:49.000</v>
      </c>
      <c r="T620" t="str">
        <f t="shared" si="163"/>
        <v>15:28:49.000</v>
      </c>
      <c r="U620" t="str">
        <f t="shared" si="147"/>
        <v>A3817C</v>
      </c>
      <c r="V620">
        <v>0</v>
      </c>
      <c r="W620">
        <v>0</v>
      </c>
      <c r="X620">
        <v>1</v>
      </c>
      <c r="Z620">
        <v>1</v>
      </c>
      <c r="AA620">
        <v>8</v>
      </c>
      <c r="AB620">
        <v>3</v>
      </c>
      <c r="AC620">
        <v>0</v>
      </c>
      <c r="AD620">
        <v>9</v>
      </c>
      <c r="AE620">
        <v>0</v>
      </c>
      <c r="AF620">
        <v>3</v>
      </c>
      <c r="AG620">
        <v>2</v>
      </c>
      <c r="AH620">
        <v>0</v>
      </c>
      <c r="AI620" t="s">
        <v>636</v>
      </c>
      <c r="AJ620">
        <v>35.752665999999998</v>
      </c>
      <c r="AK620" t="s">
        <v>637</v>
      </c>
      <c r="AL620">
        <v>-90.809833999999995</v>
      </c>
      <c r="AM620">
        <v>25</v>
      </c>
      <c r="AN620">
        <v>2200</v>
      </c>
      <c r="AO620" t="s">
        <v>118</v>
      </c>
      <c r="AP620">
        <v>-98</v>
      </c>
      <c r="AQ620">
        <v>-39</v>
      </c>
      <c r="AR620">
        <v>0</v>
      </c>
      <c r="AZ620">
        <v>4366</v>
      </c>
      <c r="BA620">
        <v>1</v>
      </c>
      <c r="BB620" t="str">
        <f t="shared" si="150"/>
        <v xml:space="preserve">N325GC  </v>
      </c>
      <c r="BC620">
        <v>1</v>
      </c>
      <c r="BH620">
        <v>2250</v>
      </c>
      <c r="BI620">
        <v>1</v>
      </c>
      <c r="BJ620">
        <v>1</v>
      </c>
      <c r="BK620">
        <v>0</v>
      </c>
      <c r="BL620">
        <v>0</v>
      </c>
      <c r="BO620">
        <v>0</v>
      </c>
      <c r="BP620">
        <v>0</v>
      </c>
      <c r="BW620" t="str">
        <f>"15:28:49.240"</f>
        <v>15:28:49.240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0</v>
      </c>
      <c r="CP620" t="s">
        <v>119</v>
      </c>
      <c r="CQ620">
        <v>530</v>
      </c>
      <c r="CR620">
        <v>0</v>
      </c>
      <c r="CW620">
        <v>7270833</v>
      </c>
      <c r="CY620">
        <v>0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"01/04/2021 15:28:47.127"</f>
        <v>01/04/2021 15:28:47.127</v>
      </c>
      <c r="C621" t="str">
        <f t="shared" si="148"/>
        <v>FFDDD3C0</v>
      </c>
      <c r="D621" t="s">
        <v>178</v>
      </c>
      <c r="E621">
        <v>9</v>
      </c>
      <c r="F621">
        <v>1009</v>
      </c>
      <c r="G621" t="s">
        <v>114</v>
      </c>
      <c r="J621" t="s">
        <v>179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 t="shared" si="163"/>
        <v>15:28:49.000</v>
      </c>
      <c r="T621" t="str">
        <f t="shared" si="163"/>
        <v>15:28:49.000</v>
      </c>
      <c r="U621" t="str">
        <f t="shared" si="147"/>
        <v>A3817C</v>
      </c>
      <c r="V621">
        <v>0</v>
      </c>
      <c r="W621">
        <v>0</v>
      </c>
      <c r="X621">
        <v>1</v>
      </c>
      <c r="Z621">
        <v>1</v>
      </c>
      <c r="AA621">
        <v>8</v>
      </c>
      <c r="AB621">
        <v>3</v>
      </c>
      <c r="AC621">
        <v>0</v>
      </c>
      <c r="AD621">
        <v>9</v>
      </c>
      <c r="AE621">
        <v>0</v>
      </c>
      <c r="AF621">
        <v>3</v>
      </c>
      <c r="AG621">
        <v>2</v>
      </c>
      <c r="AH621">
        <v>0</v>
      </c>
      <c r="AI621" t="s">
        <v>636</v>
      </c>
      <c r="AJ621">
        <v>35.752665999999998</v>
      </c>
      <c r="AK621" t="s">
        <v>637</v>
      </c>
      <c r="AL621">
        <v>-90.809833999999995</v>
      </c>
      <c r="AM621">
        <v>25</v>
      </c>
      <c r="AN621">
        <v>2200</v>
      </c>
      <c r="AO621" t="s">
        <v>118</v>
      </c>
      <c r="AP621">
        <v>-98</v>
      </c>
      <c r="AQ621">
        <v>-39</v>
      </c>
      <c r="AR621">
        <v>0</v>
      </c>
      <c r="AZ621">
        <v>4366</v>
      </c>
      <c r="BA621">
        <v>1</v>
      </c>
      <c r="BB621" t="str">
        <f t="shared" si="150"/>
        <v xml:space="preserve">N325GC  </v>
      </c>
      <c r="BC621">
        <v>1</v>
      </c>
      <c r="BH621">
        <v>2250</v>
      </c>
      <c r="BI621">
        <v>1</v>
      </c>
      <c r="BJ621">
        <v>1</v>
      </c>
      <c r="BK621">
        <v>0</v>
      </c>
      <c r="BL621">
        <v>0</v>
      </c>
      <c r="BO621">
        <v>0</v>
      </c>
      <c r="BP621">
        <v>0</v>
      </c>
      <c r="BW621" t="str">
        <f>"15:28:49.240"</f>
        <v>15:28:49.240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0</v>
      </c>
      <c r="CP621" t="s">
        <v>119</v>
      </c>
      <c r="CQ621">
        <v>530</v>
      </c>
      <c r="CR621">
        <v>0</v>
      </c>
      <c r="CW621">
        <v>7270833</v>
      </c>
      <c r="CY621">
        <v>0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"01/04/2021 15:28:48.160"</f>
        <v>01/04/2021 15:28:48.160</v>
      </c>
      <c r="C622" t="str">
        <f t="shared" si="148"/>
        <v>FFDDD3C0</v>
      </c>
      <c r="D622" t="s">
        <v>178</v>
      </c>
      <c r="E622">
        <v>9</v>
      </c>
      <c r="F622">
        <v>1009</v>
      </c>
      <c r="G622" t="s">
        <v>114</v>
      </c>
      <c r="J622" t="s">
        <v>179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 t="shared" ref="S622:T624" si="164">"15:28:50.000"</f>
        <v>15:28:50.000</v>
      </c>
      <c r="T622" t="str">
        <f t="shared" si="164"/>
        <v>15:28:50.000</v>
      </c>
      <c r="U622" t="str">
        <f t="shared" si="147"/>
        <v>A3817C</v>
      </c>
      <c r="V622">
        <v>0</v>
      </c>
      <c r="W622">
        <v>0</v>
      </c>
      <c r="X622">
        <v>1</v>
      </c>
      <c r="Z622">
        <v>1</v>
      </c>
      <c r="AA622">
        <v>8</v>
      </c>
      <c r="AB622">
        <v>3</v>
      </c>
      <c r="AC622">
        <v>0</v>
      </c>
      <c r="AD622">
        <v>9</v>
      </c>
      <c r="AE622">
        <v>0</v>
      </c>
      <c r="AF622">
        <v>3</v>
      </c>
      <c r="AG622">
        <v>2</v>
      </c>
      <c r="AH622">
        <v>0</v>
      </c>
      <c r="AI622" t="s">
        <v>638</v>
      </c>
      <c r="AJ622">
        <v>35.752473000000002</v>
      </c>
      <c r="AK622" t="s">
        <v>639</v>
      </c>
      <c r="AL622">
        <v>-90.810370000000006</v>
      </c>
      <c r="AM622">
        <v>25</v>
      </c>
      <c r="AN622">
        <v>2200</v>
      </c>
      <c r="AO622" t="s">
        <v>118</v>
      </c>
      <c r="AP622">
        <v>-99</v>
      </c>
      <c r="AQ622">
        <v>-39</v>
      </c>
      <c r="AR622">
        <v>0</v>
      </c>
      <c r="AZ622">
        <v>4366</v>
      </c>
      <c r="BA622">
        <v>1</v>
      </c>
      <c r="BB622" t="str">
        <f t="shared" si="150"/>
        <v xml:space="preserve">N325GC  </v>
      </c>
      <c r="BC622">
        <v>1</v>
      </c>
      <c r="BH622">
        <v>2250</v>
      </c>
      <c r="BI622">
        <v>1</v>
      </c>
      <c r="BJ622">
        <v>1</v>
      </c>
      <c r="BK622">
        <v>0</v>
      </c>
      <c r="BL622">
        <v>0</v>
      </c>
      <c r="BO622">
        <v>0</v>
      </c>
      <c r="BP622">
        <v>0</v>
      </c>
      <c r="BW622" t="str">
        <f>"15:28:50.243"</f>
        <v>15:28:50.243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0</v>
      </c>
      <c r="CP622" t="s">
        <v>119</v>
      </c>
      <c r="CQ622">
        <v>511</v>
      </c>
      <c r="CR622">
        <v>0</v>
      </c>
      <c r="CW622">
        <v>6988946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"01/04/2021 15:28:48.160"</f>
        <v>01/04/2021 15:28:48.160</v>
      </c>
      <c r="C623" t="str">
        <f t="shared" si="148"/>
        <v>FFDDD3C0</v>
      </c>
      <c r="D623" t="s">
        <v>306</v>
      </c>
      <c r="E623">
        <v>15</v>
      </c>
      <c r="H623">
        <v>30</v>
      </c>
      <c r="I623" t="s">
        <v>114</v>
      </c>
      <c r="J623" t="s">
        <v>307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 t="shared" si="164"/>
        <v>15:28:50.000</v>
      </c>
      <c r="T623" t="str">
        <f t="shared" si="164"/>
        <v>15:28:50.000</v>
      </c>
      <c r="U623" t="str">
        <f t="shared" si="147"/>
        <v>A3817C</v>
      </c>
      <c r="V623">
        <v>0</v>
      </c>
      <c r="W623">
        <v>0</v>
      </c>
      <c r="X623">
        <v>1</v>
      </c>
      <c r="Z623">
        <v>1</v>
      </c>
      <c r="AA623">
        <v>8</v>
      </c>
      <c r="AB623">
        <v>3</v>
      </c>
      <c r="AC623">
        <v>0</v>
      </c>
      <c r="AD623">
        <v>9</v>
      </c>
      <c r="AE623">
        <v>0</v>
      </c>
      <c r="AF623">
        <v>3</v>
      </c>
      <c r="AG623">
        <v>2</v>
      </c>
      <c r="AH623">
        <v>0</v>
      </c>
      <c r="AI623" t="s">
        <v>638</v>
      </c>
      <c r="AJ623">
        <v>35.752473000000002</v>
      </c>
      <c r="AK623" t="s">
        <v>639</v>
      </c>
      <c r="AL623">
        <v>-90.810370000000006</v>
      </c>
      <c r="AM623">
        <v>25</v>
      </c>
      <c r="AN623">
        <v>2200</v>
      </c>
      <c r="AO623" t="s">
        <v>118</v>
      </c>
      <c r="AP623">
        <v>-99</v>
      </c>
      <c r="AQ623">
        <v>-39</v>
      </c>
      <c r="AR623">
        <v>0</v>
      </c>
      <c r="AZ623">
        <v>4366</v>
      </c>
      <c r="BA623">
        <v>1</v>
      </c>
      <c r="BB623" t="str">
        <f t="shared" si="150"/>
        <v xml:space="preserve">N325GC  </v>
      </c>
      <c r="BC623">
        <v>1</v>
      </c>
      <c r="BH623">
        <v>2250</v>
      </c>
      <c r="BI623">
        <v>1</v>
      </c>
      <c r="BJ623">
        <v>1</v>
      </c>
      <c r="BK623">
        <v>0</v>
      </c>
      <c r="BL623">
        <v>0</v>
      </c>
      <c r="BO623">
        <v>0</v>
      </c>
      <c r="BP623">
        <v>0</v>
      </c>
      <c r="BW623" t="str">
        <f>"15:28:50.243"</f>
        <v>15:28:50.243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0</v>
      </c>
      <c r="CP623" t="s">
        <v>119</v>
      </c>
      <c r="CQ623">
        <v>530</v>
      </c>
      <c r="CR623">
        <v>0</v>
      </c>
      <c r="CW623">
        <v>7271033</v>
      </c>
      <c r="CY623">
        <v>0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"01/04/2021 15:28:48.160"</f>
        <v>01/04/2021 15:28:48.160</v>
      </c>
      <c r="C624" t="str">
        <f t="shared" si="148"/>
        <v>FFDDD3C0</v>
      </c>
      <c r="D624" t="s">
        <v>113</v>
      </c>
      <c r="E624">
        <v>5</v>
      </c>
      <c r="H624">
        <v>169</v>
      </c>
      <c r="I624" t="s">
        <v>114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 t="shared" si="164"/>
        <v>15:28:50.000</v>
      </c>
      <c r="T624" t="str">
        <f t="shared" si="164"/>
        <v>15:28:50.000</v>
      </c>
      <c r="U624" t="str">
        <f t="shared" si="147"/>
        <v>A3817C</v>
      </c>
      <c r="V624">
        <v>0</v>
      </c>
      <c r="W624">
        <v>0</v>
      </c>
      <c r="X624">
        <v>1</v>
      </c>
      <c r="Z624">
        <v>1</v>
      </c>
      <c r="AA624">
        <v>8</v>
      </c>
      <c r="AB624">
        <v>3</v>
      </c>
      <c r="AC624">
        <v>0</v>
      </c>
      <c r="AD624">
        <v>9</v>
      </c>
      <c r="AE624">
        <v>0</v>
      </c>
      <c r="AF624">
        <v>3</v>
      </c>
      <c r="AG624">
        <v>2</v>
      </c>
      <c r="AH624">
        <v>0</v>
      </c>
      <c r="AI624" t="s">
        <v>638</v>
      </c>
      <c r="AJ624">
        <v>35.752473000000002</v>
      </c>
      <c r="AK624" t="s">
        <v>639</v>
      </c>
      <c r="AL624">
        <v>-90.810370000000006</v>
      </c>
      <c r="AM624">
        <v>25</v>
      </c>
      <c r="AN624">
        <v>2200</v>
      </c>
      <c r="AO624" t="s">
        <v>118</v>
      </c>
      <c r="AP624">
        <v>-99</v>
      </c>
      <c r="AQ624">
        <v>-39</v>
      </c>
      <c r="AR624">
        <v>0</v>
      </c>
      <c r="AZ624">
        <v>4366</v>
      </c>
      <c r="BA624">
        <v>1</v>
      </c>
      <c r="BB624" t="str">
        <f t="shared" si="150"/>
        <v xml:space="preserve">N325GC  </v>
      </c>
      <c r="BC624">
        <v>1</v>
      </c>
      <c r="BH624">
        <v>2250</v>
      </c>
      <c r="BI624">
        <v>1</v>
      </c>
      <c r="BJ624">
        <v>1</v>
      </c>
      <c r="BK624">
        <v>0</v>
      </c>
      <c r="BL624">
        <v>0</v>
      </c>
      <c r="BO624">
        <v>0</v>
      </c>
      <c r="BP624">
        <v>0</v>
      </c>
      <c r="BW624" t="str">
        <f>"15:28:50.243"</f>
        <v>15:28:50.243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0</v>
      </c>
      <c r="CP624" t="s">
        <v>119</v>
      </c>
      <c r="CQ624">
        <v>511</v>
      </c>
      <c r="CR624">
        <v>0</v>
      </c>
      <c r="CW624">
        <v>6988946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"01/04/2021 15:28:49.518"</f>
        <v>01/04/2021 15:28:49.518</v>
      </c>
      <c r="C625" t="str">
        <f t="shared" si="148"/>
        <v>FFDDD3C0</v>
      </c>
      <c r="D625" t="s">
        <v>113</v>
      </c>
      <c r="E625">
        <v>5</v>
      </c>
      <c r="H625">
        <v>169</v>
      </c>
      <c r="I625" t="s">
        <v>114</v>
      </c>
      <c r="J625" t="s">
        <v>115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 t="shared" ref="S625:T627" si="165">"15:28:51.000"</f>
        <v>15:28:51.000</v>
      </c>
      <c r="T625" t="str">
        <f t="shared" si="165"/>
        <v>15:28:51.000</v>
      </c>
      <c r="U625" t="str">
        <f t="shared" si="147"/>
        <v>A3817C</v>
      </c>
      <c r="V625">
        <v>0</v>
      </c>
      <c r="W625">
        <v>0</v>
      </c>
      <c r="X625">
        <v>1</v>
      </c>
      <c r="Z625">
        <v>1</v>
      </c>
      <c r="AA625">
        <v>8</v>
      </c>
      <c r="AB625">
        <v>3</v>
      </c>
      <c r="AC625">
        <v>0</v>
      </c>
      <c r="AD625">
        <v>9</v>
      </c>
      <c r="AE625">
        <v>0</v>
      </c>
      <c r="AF625">
        <v>3</v>
      </c>
      <c r="AG625">
        <v>2</v>
      </c>
      <c r="AH625">
        <v>0</v>
      </c>
      <c r="AI625" t="s">
        <v>640</v>
      </c>
      <c r="AJ625">
        <v>35.752279999999999</v>
      </c>
      <c r="AK625" t="s">
        <v>641</v>
      </c>
      <c r="AL625">
        <v>-90.810950000000005</v>
      </c>
      <c r="AM625">
        <v>25</v>
      </c>
      <c r="AN625">
        <v>2200</v>
      </c>
      <c r="AO625" t="s">
        <v>118</v>
      </c>
      <c r="AP625">
        <v>-99</v>
      </c>
      <c r="AQ625">
        <v>-39</v>
      </c>
      <c r="AR625">
        <v>-192</v>
      </c>
      <c r="AZ625">
        <v>4366</v>
      </c>
      <c r="BA625">
        <v>1</v>
      </c>
      <c r="BB625" t="str">
        <f t="shared" si="150"/>
        <v xml:space="preserve">N325GC  </v>
      </c>
      <c r="BC625">
        <v>1</v>
      </c>
      <c r="BH625">
        <v>2250</v>
      </c>
      <c r="BI625">
        <v>1</v>
      </c>
      <c r="BJ625">
        <v>1</v>
      </c>
      <c r="BK625">
        <v>0</v>
      </c>
      <c r="BL625">
        <v>0</v>
      </c>
      <c r="BO625">
        <v>0</v>
      </c>
      <c r="BP625">
        <v>0</v>
      </c>
      <c r="BW625" t="str">
        <f>"15:28:51.635"</f>
        <v>15:28:51.635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0</v>
      </c>
      <c r="CP625" t="s">
        <v>119</v>
      </c>
      <c r="CQ625">
        <v>530</v>
      </c>
      <c r="CR625">
        <v>0</v>
      </c>
      <c r="CW625">
        <v>7271303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"01/04/2021 15:28:49.518"</f>
        <v>01/04/2021 15:28:49.518</v>
      </c>
      <c r="C626" t="str">
        <f t="shared" si="148"/>
        <v>FFDDD3C0</v>
      </c>
      <c r="D626" t="s">
        <v>178</v>
      </c>
      <c r="E626">
        <v>9</v>
      </c>
      <c r="F626">
        <v>1009</v>
      </c>
      <c r="G626" t="s">
        <v>114</v>
      </c>
      <c r="J626" t="s">
        <v>179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 t="shared" si="165"/>
        <v>15:28:51.000</v>
      </c>
      <c r="T626" t="str">
        <f t="shared" si="165"/>
        <v>15:28:51.000</v>
      </c>
      <c r="U626" t="str">
        <f t="shared" si="147"/>
        <v>A3817C</v>
      </c>
      <c r="V626">
        <v>0</v>
      </c>
      <c r="W626">
        <v>0</v>
      </c>
      <c r="X626">
        <v>1</v>
      </c>
      <c r="Z626">
        <v>1</v>
      </c>
      <c r="AA626">
        <v>8</v>
      </c>
      <c r="AB626">
        <v>3</v>
      </c>
      <c r="AC626">
        <v>0</v>
      </c>
      <c r="AD626">
        <v>9</v>
      </c>
      <c r="AE626">
        <v>0</v>
      </c>
      <c r="AF626">
        <v>3</v>
      </c>
      <c r="AG626">
        <v>2</v>
      </c>
      <c r="AH626">
        <v>0</v>
      </c>
      <c r="AI626" t="s">
        <v>640</v>
      </c>
      <c r="AJ626">
        <v>35.752279999999999</v>
      </c>
      <c r="AK626" t="s">
        <v>641</v>
      </c>
      <c r="AL626">
        <v>-90.810950000000005</v>
      </c>
      <c r="AM626">
        <v>25</v>
      </c>
      <c r="AN626">
        <v>2200</v>
      </c>
      <c r="AO626" t="s">
        <v>118</v>
      </c>
      <c r="AP626">
        <v>-99</v>
      </c>
      <c r="AQ626">
        <v>-39</v>
      </c>
      <c r="AR626">
        <v>-192</v>
      </c>
      <c r="AZ626">
        <v>4366</v>
      </c>
      <c r="BA626">
        <v>1</v>
      </c>
      <c r="BB626" t="str">
        <f t="shared" si="150"/>
        <v xml:space="preserve">N325GC  </v>
      </c>
      <c r="BC626">
        <v>1</v>
      </c>
      <c r="BH626">
        <v>2250</v>
      </c>
      <c r="BI626">
        <v>1</v>
      </c>
      <c r="BJ626">
        <v>1</v>
      </c>
      <c r="BK626">
        <v>0</v>
      </c>
      <c r="BL626">
        <v>0</v>
      </c>
      <c r="BO626">
        <v>0</v>
      </c>
      <c r="BP626">
        <v>0</v>
      </c>
      <c r="BW626" t="str">
        <f>"15:28:51.635"</f>
        <v>15:28:51.635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0</v>
      </c>
      <c r="CP626" t="s">
        <v>119</v>
      </c>
      <c r="CQ626">
        <v>530</v>
      </c>
      <c r="CR626">
        <v>0</v>
      </c>
      <c r="CW626">
        <v>7271303</v>
      </c>
      <c r="CY626">
        <v>0</v>
      </c>
      <c r="CZ626">
        <v>0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"01/04/2021 15:28:49.518"</f>
        <v>01/04/2021 15:28:49.518</v>
      </c>
      <c r="C627" t="str">
        <f t="shared" si="148"/>
        <v>FFDDD3C0</v>
      </c>
      <c r="D627" t="s">
        <v>306</v>
      </c>
      <c r="E627">
        <v>15</v>
      </c>
      <c r="H627">
        <v>30</v>
      </c>
      <c r="I627" t="s">
        <v>114</v>
      </c>
      <c r="J627" t="s">
        <v>307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 t="shared" si="165"/>
        <v>15:28:51.000</v>
      </c>
      <c r="T627" t="str">
        <f t="shared" si="165"/>
        <v>15:28:51.000</v>
      </c>
      <c r="U627" t="str">
        <f t="shared" si="147"/>
        <v>A3817C</v>
      </c>
      <c r="V627">
        <v>0</v>
      </c>
      <c r="W627">
        <v>0</v>
      </c>
      <c r="X627">
        <v>1</v>
      </c>
      <c r="Z627">
        <v>1</v>
      </c>
      <c r="AA627">
        <v>8</v>
      </c>
      <c r="AB627">
        <v>3</v>
      </c>
      <c r="AC627">
        <v>0</v>
      </c>
      <c r="AD627">
        <v>9</v>
      </c>
      <c r="AE627">
        <v>0</v>
      </c>
      <c r="AF627">
        <v>3</v>
      </c>
      <c r="AG627">
        <v>2</v>
      </c>
      <c r="AH627">
        <v>0</v>
      </c>
      <c r="AI627" t="s">
        <v>640</v>
      </c>
      <c r="AJ627">
        <v>35.752279999999999</v>
      </c>
      <c r="AK627" t="s">
        <v>641</v>
      </c>
      <c r="AL627">
        <v>-90.810950000000005</v>
      </c>
      <c r="AM627">
        <v>25</v>
      </c>
      <c r="AN627">
        <v>2200</v>
      </c>
      <c r="AO627" t="s">
        <v>118</v>
      </c>
      <c r="AP627">
        <v>-99</v>
      </c>
      <c r="AQ627">
        <v>-39</v>
      </c>
      <c r="AR627">
        <v>-192</v>
      </c>
      <c r="AZ627">
        <v>4366</v>
      </c>
      <c r="BA627">
        <v>1</v>
      </c>
      <c r="BB627" t="str">
        <f t="shared" si="150"/>
        <v xml:space="preserve">N325GC  </v>
      </c>
      <c r="BC627">
        <v>1</v>
      </c>
      <c r="BH627">
        <v>2250</v>
      </c>
      <c r="BI627">
        <v>1</v>
      </c>
      <c r="BJ627">
        <v>1</v>
      </c>
      <c r="BK627">
        <v>0</v>
      </c>
      <c r="BL627">
        <v>0</v>
      </c>
      <c r="BO627">
        <v>0</v>
      </c>
      <c r="BP627">
        <v>0</v>
      </c>
      <c r="BW627" t="str">
        <f>"15:28:51.635"</f>
        <v>15:28:51.635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0</v>
      </c>
      <c r="CP627" t="s">
        <v>119</v>
      </c>
      <c r="CQ627">
        <v>530</v>
      </c>
      <c r="CR627">
        <v>0</v>
      </c>
      <c r="CW627">
        <v>7271303</v>
      </c>
      <c r="CY627">
        <v>0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"01/04/2021 15:28:50.775"</f>
        <v>01/04/2021 15:28:50.775</v>
      </c>
      <c r="C628" t="str">
        <f t="shared" si="148"/>
        <v>FFDDD3C0</v>
      </c>
      <c r="D628" t="s">
        <v>113</v>
      </c>
      <c r="E628">
        <v>5</v>
      </c>
      <c r="H628">
        <v>169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 t="shared" ref="S628:T630" si="166">"15:28:52.000"</f>
        <v>15:28:52.000</v>
      </c>
      <c r="T628" t="str">
        <f t="shared" si="166"/>
        <v>15:28:52.000</v>
      </c>
      <c r="U628" t="str">
        <f t="shared" si="147"/>
        <v>A3817C</v>
      </c>
      <c r="V628">
        <v>0</v>
      </c>
      <c r="W628">
        <v>0</v>
      </c>
      <c r="X628">
        <v>1</v>
      </c>
      <c r="Z628">
        <v>1</v>
      </c>
      <c r="AA628">
        <v>8</v>
      </c>
      <c r="AB628">
        <v>3</v>
      </c>
      <c r="AC628">
        <v>0</v>
      </c>
      <c r="AD628">
        <v>9</v>
      </c>
      <c r="AE628">
        <v>0</v>
      </c>
      <c r="AF628">
        <v>3</v>
      </c>
      <c r="AG628">
        <v>2</v>
      </c>
      <c r="AH628">
        <v>0</v>
      </c>
      <c r="AI628" t="s">
        <v>642</v>
      </c>
      <c r="AJ628">
        <v>35.752108</v>
      </c>
      <c r="AK628" t="s">
        <v>643</v>
      </c>
      <c r="AL628">
        <v>-90.811508000000003</v>
      </c>
      <c r="AM628">
        <v>25</v>
      </c>
      <c r="AN628">
        <v>2200</v>
      </c>
      <c r="AO628" t="s">
        <v>118</v>
      </c>
      <c r="AP628">
        <v>-100</v>
      </c>
      <c r="AQ628">
        <v>-38</v>
      </c>
      <c r="AR628">
        <v>-192</v>
      </c>
      <c r="AZ628">
        <v>4366</v>
      </c>
      <c r="BA628">
        <v>1</v>
      </c>
      <c r="BB628" t="str">
        <f t="shared" si="150"/>
        <v xml:space="preserve">N325GC  </v>
      </c>
      <c r="BC628">
        <v>1</v>
      </c>
      <c r="BH628">
        <v>2225</v>
      </c>
      <c r="BI628">
        <v>1</v>
      </c>
      <c r="BJ628">
        <v>1</v>
      </c>
      <c r="BK628">
        <v>0</v>
      </c>
      <c r="BL628">
        <v>0</v>
      </c>
      <c r="BO628">
        <v>0</v>
      </c>
      <c r="BP628">
        <v>0</v>
      </c>
      <c r="BW628" t="str">
        <f>"15:28:52.833"</f>
        <v>15:28:52.833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0</v>
      </c>
      <c r="CP628" t="s">
        <v>119</v>
      </c>
      <c r="CQ628">
        <v>530</v>
      </c>
      <c r="CR628">
        <v>0</v>
      </c>
      <c r="CW628">
        <v>7271547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"01/04/2021 15:28:50.775"</f>
        <v>01/04/2021 15:28:50.775</v>
      </c>
      <c r="C629" t="str">
        <f t="shared" si="148"/>
        <v>FFDDD3C0</v>
      </c>
      <c r="D629" t="s">
        <v>178</v>
      </c>
      <c r="E629">
        <v>9</v>
      </c>
      <c r="F629">
        <v>1009</v>
      </c>
      <c r="G629" t="s">
        <v>114</v>
      </c>
      <c r="J629" t="s">
        <v>179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 t="shared" si="166"/>
        <v>15:28:52.000</v>
      </c>
      <c r="T629" t="str">
        <f t="shared" si="166"/>
        <v>15:28:52.000</v>
      </c>
      <c r="U629" t="str">
        <f t="shared" si="147"/>
        <v>A3817C</v>
      </c>
      <c r="V629">
        <v>0</v>
      </c>
      <c r="W629">
        <v>0</v>
      </c>
      <c r="X629">
        <v>1</v>
      </c>
      <c r="Z629">
        <v>1</v>
      </c>
      <c r="AA629">
        <v>8</v>
      </c>
      <c r="AB629">
        <v>3</v>
      </c>
      <c r="AC629">
        <v>0</v>
      </c>
      <c r="AD629">
        <v>9</v>
      </c>
      <c r="AE629">
        <v>0</v>
      </c>
      <c r="AF629">
        <v>3</v>
      </c>
      <c r="AG629">
        <v>2</v>
      </c>
      <c r="AH629">
        <v>0</v>
      </c>
      <c r="AI629" t="s">
        <v>642</v>
      </c>
      <c r="AJ629">
        <v>35.752108</v>
      </c>
      <c r="AK629" t="s">
        <v>643</v>
      </c>
      <c r="AL629">
        <v>-90.811508000000003</v>
      </c>
      <c r="AM629">
        <v>25</v>
      </c>
      <c r="AN629">
        <v>2200</v>
      </c>
      <c r="AO629" t="s">
        <v>118</v>
      </c>
      <c r="AP629">
        <v>-100</v>
      </c>
      <c r="AQ629">
        <v>-38</v>
      </c>
      <c r="AR629">
        <v>-192</v>
      </c>
      <c r="AZ629">
        <v>4366</v>
      </c>
      <c r="BA629">
        <v>1</v>
      </c>
      <c r="BB629" t="str">
        <f t="shared" si="150"/>
        <v xml:space="preserve">N325GC  </v>
      </c>
      <c r="BC629">
        <v>1</v>
      </c>
      <c r="BH629">
        <v>2225</v>
      </c>
      <c r="BI629">
        <v>1</v>
      </c>
      <c r="BJ629">
        <v>1</v>
      </c>
      <c r="BK629">
        <v>0</v>
      </c>
      <c r="BL629">
        <v>0</v>
      </c>
      <c r="BO629">
        <v>0</v>
      </c>
      <c r="BP629">
        <v>0</v>
      </c>
      <c r="BW629" t="str">
        <f>"15:28:52.833"</f>
        <v>15:28:52.833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0</v>
      </c>
      <c r="CP629" t="s">
        <v>119</v>
      </c>
      <c r="CQ629">
        <v>530</v>
      </c>
      <c r="CR629">
        <v>0</v>
      </c>
      <c r="CW629">
        <v>7271547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"01/04/2021 15:28:50.775"</f>
        <v>01/04/2021 15:28:50.775</v>
      </c>
      <c r="C630" t="str">
        <f t="shared" si="148"/>
        <v>FFDDD3C0</v>
      </c>
      <c r="D630" t="s">
        <v>306</v>
      </c>
      <c r="E630">
        <v>15</v>
      </c>
      <c r="H630">
        <v>30</v>
      </c>
      <c r="I630" t="s">
        <v>114</v>
      </c>
      <c r="J630" t="s">
        <v>307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 t="shared" si="166"/>
        <v>15:28:52.000</v>
      </c>
      <c r="T630" t="str">
        <f t="shared" si="166"/>
        <v>15:28:52.000</v>
      </c>
      <c r="U630" t="str">
        <f t="shared" si="147"/>
        <v>A3817C</v>
      </c>
      <c r="V630">
        <v>0</v>
      </c>
      <c r="W630">
        <v>0</v>
      </c>
      <c r="X630">
        <v>1</v>
      </c>
      <c r="Z630">
        <v>1</v>
      </c>
      <c r="AA630">
        <v>8</v>
      </c>
      <c r="AB630">
        <v>3</v>
      </c>
      <c r="AC630">
        <v>0</v>
      </c>
      <c r="AD630">
        <v>9</v>
      </c>
      <c r="AE630">
        <v>0</v>
      </c>
      <c r="AF630">
        <v>3</v>
      </c>
      <c r="AG630">
        <v>2</v>
      </c>
      <c r="AH630">
        <v>0</v>
      </c>
      <c r="AI630" t="s">
        <v>642</v>
      </c>
      <c r="AJ630">
        <v>35.752108</v>
      </c>
      <c r="AK630" t="s">
        <v>643</v>
      </c>
      <c r="AL630">
        <v>-90.811508000000003</v>
      </c>
      <c r="AM630">
        <v>25</v>
      </c>
      <c r="AN630">
        <v>2200</v>
      </c>
      <c r="AO630" t="s">
        <v>118</v>
      </c>
      <c r="AP630">
        <v>-100</v>
      </c>
      <c r="AQ630">
        <v>-38</v>
      </c>
      <c r="AR630">
        <v>-192</v>
      </c>
      <c r="AZ630">
        <v>4366</v>
      </c>
      <c r="BA630">
        <v>1</v>
      </c>
      <c r="BB630" t="str">
        <f t="shared" si="150"/>
        <v xml:space="preserve">N325GC  </v>
      </c>
      <c r="BC630">
        <v>1</v>
      </c>
      <c r="BH630">
        <v>2225</v>
      </c>
      <c r="BI630">
        <v>1</v>
      </c>
      <c r="BJ630">
        <v>1</v>
      </c>
      <c r="BK630">
        <v>0</v>
      </c>
      <c r="BL630">
        <v>0</v>
      </c>
      <c r="BO630">
        <v>0</v>
      </c>
      <c r="BP630">
        <v>0</v>
      </c>
      <c r="BW630" t="str">
        <f>"15:28:52.833"</f>
        <v>15:28:52.833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0</v>
      </c>
      <c r="CP630" t="s">
        <v>119</v>
      </c>
      <c r="CQ630">
        <v>530</v>
      </c>
      <c r="CR630">
        <v>0</v>
      </c>
      <c r="CW630">
        <v>7271547</v>
      </c>
      <c r="CY630">
        <v>0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"01/04/2021 15:28:51.338"</f>
        <v>01/04/2021 15:28:51.338</v>
      </c>
      <c r="C631" t="str">
        <f t="shared" si="148"/>
        <v>FFDDD3C0</v>
      </c>
      <c r="D631" t="s">
        <v>178</v>
      </c>
      <c r="E631">
        <v>9</v>
      </c>
      <c r="F631">
        <v>1009</v>
      </c>
      <c r="G631" t="s">
        <v>114</v>
      </c>
      <c r="J631" t="s">
        <v>179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 t="shared" ref="S631:T633" si="167">"15:28:53.000"</f>
        <v>15:28:53.000</v>
      </c>
      <c r="T631" t="str">
        <f t="shared" si="167"/>
        <v>15:28:53.000</v>
      </c>
      <c r="U631" t="str">
        <f t="shared" si="147"/>
        <v>A3817C</v>
      </c>
      <c r="V631">
        <v>0</v>
      </c>
      <c r="W631">
        <v>0</v>
      </c>
      <c r="X631">
        <v>1</v>
      </c>
      <c r="Z631">
        <v>1</v>
      </c>
      <c r="AA631">
        <v>8</v>
      </c>
      <c r="AB631">
        <v>3</v>
      </c>
      <c r="AC631">
        <v>0</v>
      </c>
      <c r="AD631">
        <v>9</v>
      </c>
      <c r="AE631">
        <v>0</v>
      </c>
      <c r="AF631">
        <v>3</v>
      </c>
      <c r="AG631">
        <v>2</v>
      </c>
      <c r="AH631">
        <v>0</v>
      </c>
      <c r="AI631" t="s">
        <v>644</v>
      </c>
      <c r="AJ631">
        <v>35.751936000000001</v>
      </c>
      <c r="AK631" t="s">
        <v>645</v>
      </c>
      <c r="AL631">
        <v>-90.812066000000002</v>
      </c>
      <c r="AM631">
        <v>25</v>
      </c>
      <c r="AN631">
        <v>2200</v>
      </c>
      <c r="AO631" t="s">
        <v>118</v>
      </c>
      <c r="AP631">
        <v>-100</v>
      </c>
      <c r="AQ631">
        <v>-38</v>
      </c>
      <c r="AR631">
        <v>-192</v>
      </c>
      <c r="AZ631">
        <v>4366</v>
      </c>
      <c r="BA631">
        <v>1</v>
      </c>
      <c r="BB631" t="str">
        <f t="shared" si="150"/>
        <v xml:space="preserve">N325GC  </v>
      </c>
      <c r="BC631">
        <v>1</v>
      </c>
      <c r="BH631">
        <v>2225</v>
      </c>
      <c r="BI631">
        <v>1</v>
      </c>
      <c r="BJ631">
        <v>1</v>
      </c>
      <c r="BK631">
        <v>0</v>
      </c>
      <c r="BL631">
        <v>0</v>
      </c>
      <c r="BO631">
        <v>0</v>
      </c>
      <c r="BP631">
        <v>0</v>
      </c>
      <c r="BW631" t="str">
        <f>"15:28:53.412"</f>
        <v>15:28:53.412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0</v>
      </c>
      <c r="CP631" t="s">
        <v>119</v>
      </c>
      <c r="CQ631">
        <v>530</v>
      </c>
      <c r="CR631">
        <v>0</v>
      </c>
      <c r="CW631">
        <v>7271661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"01/04/2021 15:28:51.338"</f>
        <v>01/04/2021 15:28:51.338</v>
      </c>
      <c r="C632" t="str">
        <f t="shared" si="148"/>
        <v>FFDDD3C0</v>
      </c>
      <c r="D632" t="s">
        <v>113</v>
      </c>
      <c r="E632">
        <v>5</v>
      </c>
      <c r="H632">
        <v>169</v>
      </c>
      <c r="I632" t="s">
        <v>114</v>
      </c>
      <c r="J632" t="s">
        <v>115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 t="shared" si="167"/>
        <v>15:28:53.000</v>
      </c>
      <c r="T632" t="str">
        <f t="shared" si="167"/>
        <v>15:28:53.000</v>
      </c>
      <c r="U632" t="str">
        <f t="shared" si="147"/>
        <v>A3817C</v>
      </c>
      <c r="V632">
        <v>0</v>
      </c>
      <c r="W632">
        <v>0</v>
      </c>
      <c r="X632">
        <v>1</v>
      </c>
      <c r="Z632">
        <v>1</v>
      </c>
      <c r="AA632">
        <v>8</v>
      </c>
      <c r="AB632">
        <v>3</v>
      </c>
      <c r="AC632">
        <v>0</v>
      </c>
      <c r="AD632">
        <v>9</v>
      </c>
      <c r="AE632">
        <v>0</v>
      </c>
      <c r="AF632">
        <v>3</v>
      </c>
      <c r="AG632">
        <v>2</v>
      </c>
      <c r="AH632">
        <v>0</v>
      </c>
      <c r="AI632" t="s">
        <v>644</v>
      </c>
      <c r="AJ632">
        <v>35.751936000000001</v>
      </c>
      <c r="AK632" t="s">
        <v>645</v>
      </c>
      <c r="AL632">
        <v>-90.812066000000002</v>
      </c>
      <c r="AM632">
        <v>25</v>
      </c>
      <c r="AN632">
        <v>2200</v>
      </c>
      <c r="AO632" t="s">
        <v>118</v>
      </c>
      <c r="AP632">
        <v>-100</v>
      </c>
      <c r="AQ632">
        <v>-38</v>
      </c>
      <c r="AR632">
        <v>-192</v>
      </c>
      <c r="AZ632">
        <v>4366</v>
      </c>
      <c r="BA632">
        <v>1</v>
      </c>
      <c r="BB632" t="str">
        <f t="shared" si="150"/>
        <v xml:space="preserve">N325GC  </v>
      </c>
      <c r="BC632">
        <v>1</v>
      </c>
      <c r="BH632">
        <v>2225</v>
      </c>
      <c r="BI632">
        <v>1</v>
      </c>
      <c r="BJ632">
        <v>1</v>
      </c>
      <c r="BK632">
        <v>0</v>
      </c>
      <c r="BL632">
        <v>0</v>
      </c>
      <c r="BO632">
        <v>0</v>
      </c>
      <c r="BP632">
        <v>0</v>
      </c>
      <c r="BW632" t="str">
        <f>"15:28:53.412"</f>
        <v>15:28:53.412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0</v>
      </c>
      <c r="CP632" t="s">
        <v>119</v>
      </c>
      <c r="CQ632">
        <v>530</v>
      </c>
      <c r="CR632">
        <v>0</v>
      </c>
      <c r="CW632">
        <v>7271661</v>
      </c>
      <c r="CY632">
        <v>0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"01/04/2021 15:28:51.338"</f>
        <v>01/04/2021 15:28:51.338</v>
      </c>
      <c r="C633" t="str">
        <f t="shared" si="148"/>
        <v>FFDDD3C0</v>
      </c>
      <c r="D633" t="s">
        <v>306</v>
      </c>
      <c r="E633">
        <v>15</v>
      </c>
      <c r="H633">
        <v>30</v>
      </c>
      <c r="I633" t="s">
        <v>114</v>
      </c>
      <c r="J633" t="s">
        <v>307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 t="shared" si="167"/>
        <v>15:28:53.000</v>
      </c>
      <c r="T633" t="str">
        <f t="shared" si="167"/>
        <v>15:28:53.000</v>
      </c>
      <c r="U633" t="str">
        <f t="shared" si="147"/>
        <v>A3817C</v>
      </c>
      <c r="V633">
        <v>0</v>
      </c>
      <c r="W633">
        <v>0</v>
      </c>
      <c r="X633">
        <v>1</v>
      </c>
      <c r="Z633">
        <v>1</v>
      </c>
      <c r="AA633">
        <v>8</v>
      </c>
      <c r="AB633">
        <v>3</v>
      </c>
      <c r="AC633">
        <v>0</v>
      </c>
      <c r="AD633">
        <v>9</v>
      </c>
      <c r="AE633">
        <v>0</v>
      </c>
      <c r="AF633">
        <v>3</v>
      </c>
      <c r="AG633">
        <v>2</v>
      </c>
      <c r="AH633">
        <v>0</v>
      </c>
      <c r="AI633" t="s">
        <v>644</v>
      </c>
      <c r="AJ633">
        <v>35.751936000000001</v>
      </c>
      <c r="AK633" t="s">
        <v>645</v>
      </c>
      <c r="AL633">
        <v>-90.812066000000002</v>
      </c>
      <c r="AM633">
        <v>25</v>
      </c>
      <c r="AN633">
        <v>2200</v>
      </c>
      <c r="AO633" t="s">
        <v>118</v>
      </c>
      <c r="AP633">
        <v>-100</v>
      </c>
      <c r="AQ633">
        <v>-38</v>
      </c>
      <c r="AR633">
        <v>-192</v>
      </c>
      <c r="AZ633">
        <v>4366</v>
      </c>
      <c r="BA633">
        <v>1</v>
      </c>
      <c r="BB633" t="str">
        <f t="shared" si="150"/>
        <v xml:space="preserve">N325GC  </v>
      </c>
      <c r="BC633">
        <v>1</v>
      </c>
      <c r="BH633">
        <v>2225</v>
      </c>
      <c r="BI633">
        <v>1</v>
      </c>
      <c r="BJ633">
        <v>1</v>
      </c>
      <c r="BK633">
        <v>0</v>
      </c>
      <c r="BL633">
        <v>0</v>
      </c>
      <c r="BO633">
        <v>0</v>
      </c>
      <c r="BP633">
        <v>0</v>
      </c>
      <c r="BW633" t="str">
        <f>"15:28:53.412"</f>
        <v>15:28:53.412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0</v>
      </c>
      <c r="CP633" t="s">
        <v>119</v>
      </c>
      <c r="CQ633">
        <v>530</v>
      </c>
      <c r="CR633">
        <v>0</v>
      </c>
      <c r="CW633">
        <v>7271661</v>
      </c>
      <c r="CY633">
        <v>0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"01/04/2021 15:28:52.537"</f>
        <v>01/04/2021 15:28:52.537</v>
      </c>
      <c r="C634" t="str">
        <f t="shared" si="148"/>
        <v>FFDDD3C0</v>
      </c>
      <c r="D634" t="s">
        <v>178</v>
      </c>
      <c r="E634">
        <v>9</v>
      </c>
      <c r="F634">
        <v>1009</v>
      </c>
      <c r="G634" t="s">
        <v>114</v>
      </c>
      <c r="J634" t="s">
        <v>179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 t="shared" ref="S634:T636" si="168">"15:28:54.000"</f>
        <v>15:28:54.000</v>
      </c>
      <c r="T634" t="str">
        <f t="shared" si="168"/>
        <v>15:28:54.000</v>
      </c>
      <c r="U634" t="str">
        <f t="shared" si="147"/>
        <v>A3817C</v>
      </c>
      <c r="V634">
        <v>0</v>
      </c>
      <c r="W634">
        <v>0</v>
      </c>
      <c r="X634">
        <v>1</v>
      </c>
      <c r="Z634">
        <v>1</v>
      </c>
      <c r="AA634">
        <v>8</v>
      </c>
      <c r="AB634">
        <v>3</v>
      </c>
      <c r="AC634">
        <v>0</v>
      </c>
      <c r="AD634">
        <v>9</v>
      </c>
      <c r="AE634">
        <v>0</v>
      </c>
      <c r="AF634">
        <v>3</v>
      </c>
      <c r="AG634">
        <v>2</v>
      </c>
      <c r="AH634">
        <v>0</v>
      </c>
      <c r="AI634" t="s">
        <v>646</v>
      </c>
      <c r="AJ634">
        <v>35.751742999999998</v>
      </c>
      <c r="AK634" t="s">
        <v>647</v>
      </c>
      <c r="AL634">
        <v>-90.812624</v>
      </c>
      <c r="AM634">
        <v>25</v>
      </c>
      <c r="AN634">
        <v>2200</v>
      </c>
      <c r="AO634" t="s">
        <v>118</v>
      </c>
      <c r="AP634">
        <v>-99</v>
      </c>
      <c r="AQ634">
        <v>-36</v>
      </c>
      <c r="AR634">
        <v>-128</v>
      </c>
      <c r="AZ634">
        <v>4366</v>
      </c>
      <c r="BA634">
        <v>1</v>
      </c>
      <c r="BB634" t="str">
        <f t="shared" si="150"/>
        <v xml:space="preserve">N325GC  </v>
      </c>
      <c r="BC634">
        <v>1</v>
      </c>
      <c r="BH634">
        <v>2225</v>
      </c>
      <c r="BI634">
        <v>1</v>
      </c>
      <c r="BJ634">
        <v>1</v>
      </c>
      <c r="BK634">
        <v>0</v>
      </c>
      <c r="BL634">
        <v>0</v>
      </c>
      <c r="BO634">
        <v>0</v>
      </c>
      <c r="BP634">
        <v>0</v>
      </c>
      <c r="BW634" t="str">
        <f>"15:28:54.606"</f>
        <v>15:28:54.606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0</v>
      </c>
      <c r="CP634" t="s">
        <v>119</v>
      </c>
      <c r="CQ634">
        <v>530</v>
      </c>
      <c r="CR634">
        <v>0</v>
      </c>
      <c r="CW634">
        <v>7271909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"01/04/2021 15:28:52.537"</f>
        <v>01/04/2021 15:28:52.537</v>
      </c>
      <c r="C635" t="str">
        <f t="shared" si="148"/>
        <v>FFDDD3C0</v>
      </c>
      <c r="D635" t="s">
        <v>113</v>
      </c>
      <c r="E635">
        <v>5</v>
      </c>
      <c r="H635">
        <v>169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 t="shared" si="168"/>
        <v>15:28:54.000</v>
      </c>
      <c r="T635" t="str">
        <f t="shared" si="168"/>
        <v>15:28:54.000</v>
      </c>
      <c r="U635" t="str">
        <f t="shared" si="147"/>
        <v>A3817C</v>
      </c>
      <c r="V635">
        <v>0</v>
      </c>
      <c r="W635">
        <v>0</v>
      </c>
      <c r="X635">
        <v>1</v>
      </c>
      <c r="Z635">
        <v>1</v>
      </c>
      <c r="AA635">
        <v>8</v>
      </c>
      <c r="AB635">
        <v>3</v>
      </c>
      <c r="AC635">
        <v>0</v>
      </c>
      <c r="AD635">
        <v>9</v>
      </c>
      <c r="AE635">
        <v>0</v>
      </c>
      <c r="AF635">
        <v>3</v>
      </c>
      <c r="AG635">
        <v>2</v>
      </c>
      <c r="AH635">
        <v>0</v>
      </c>
      <c r="AI635" t="s">
        <v>646</v>
      </c>
      <c r="AJ635">
        <v>35.751742999999998</v>
      </c>
      <c r="AK635" t="s">
        <v>647</v>
      </c>
      <c r="AL635">
        <v>-90.812624</v>
      </c>
      <c r="AM635">
        <v>25</v>
      </c>
      <c r="AN635">
        <v>2200</v>
      </c>
      <c r="AO635" t="s">
        <v>118</v>
      </c>
      <c r="AP635">
        <v>-99</v>
      </c>
      <c r="AQ635">
        <v>-36</v>
      </c>
      <c r="AR635">
        <v>-128</v>
      </c>
      <c r="AZ635">
        <v>4366</v>
      </c>
      <c r="BA635">
        <v>1</v>
      </c>
      <c r="BB635" t="str">
        <f t="shared" si="150"/>
        <v xml:space="preserve">N325GC  </v>
      </c>
      <c r="BC635">
        <v>1</v>
      </c>
      <c r="BH635">
        <v>2225</v>
      </c>
      <c r="BI635">
        <v>1</v>
      </c>
      <c r="BJ635">
        <v>1</v>
      </c>
      <c r="BK635">
        <v>0</v>
      </c>
      <c r="BL635">
        <v>0</v>
      </c>
      <c r="BO635">
        <v>0</v>
      </c>
      <c r="BP635">
        <v>0</v>
      </c>
      <c r="BW635" t="str">
        <f>"15:28:54.606"</f>
        <v>15:28:54.606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0</v>
      </c>
      <c r="CP635" t="s">
        <v>119</v>
      </c>
      <c r="CQ635">
        <v>530</v>
      </c>
      <c r="CR635">
        <v>0</v>
      </c>
      <c r="CW635">
        <v>7271909</v>
      </c>
      <c r="CY635">
        <v>0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"01/04/2021 15:28:52.537"</f>
        <v>01/04/2021 15:28:52.537</v>
      </c>
      <c r="C636" t="str">
        <f t="shared" si="148"/>
        <v>FFDDD3C0</v>
      </c>
      <c r="D636" t="s">
        <v>306</v>
      </c>
      <c r="E636">
        <v>15</v>
      </c>
      <c r="H636">
        <v>30</v>
      </c>
      <c r="I636" t="s">
        <v>114</v>
      </c>
      <c r="J636" t="s">
        <v>307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 t="shared" si="168"/>
        <v>15:28:54.000</v>
      </c>
      <c r="T636" t="str">
        <f t="shared" si="168"/>
        <v>15:28:54.000</v>
      </c>
      <c r="U636" t="str">
        <f t="shared" si="147"/>
        <v>A3817C</v>
      </c>
      <c r="V636">
        <v>0</v>
      </c>
      <c r="W636">
        <v>0</v>
      </c>
      <c r="X636">
        <v>1</v>
      </c>
      <c r="Z636">
        <v>1</v>
      </c>
      <c r="AA636">
        <v>8</v>
      </c>
      <c r="AB636">
        <v>3</v>
      </c>
      <c r="AC636">
        <v>0</v>
      </c>
      <c r="AD636">
        <v>9</v>
      </c>
      <c r="AE636">
        <v>0</v>
      </c>
      <c r="AF636">
        <v>3</v>
      </c>
      <c r="AG636">
        <v>2</v>
      </c>
      <c r="AH636">
        <v>0</v>
      </c>
      <c r="AI636" t="s">
        <v>646</v>
      </c>
      <c r="AJ636">
        <v>35.751742999999998</v>
      </c>
      <c r="AK636" t="s">
        <v>647</v>
      </c>
      <c r="AL636">
        <v>-90.812624</v>
      </c>
      <c r="AM636">
        <v>25</v>
      </c>
      <c r="AN636">
        <v>2200</v>
      </c>
      <c r="AO636" t="s">
        <v>118</v>
      </c>
      <c r="AP636">
        <v>-99</v>
      </c>
      <c r="AQ636">
        <v>-36</v>
      </c>
      <c r="AR636">
        <v>-128</v>
      </c>
      <c r="AZ636">
        <v>4366</v>
      </c>
      <c r="BA636">
        <v>1</v>
      </c>
      <c r="BB636" t="str">
        <f t="shared" si="150"/>
        <v xml:space="preserve">N325GC  </v>
      </c>
      <c r="BC636">
        <v>1</v>
      </c>
      <c r="BH636">
        <v>2225</v>
      </c>
      <c r="BI636">
        <v>1</v>
      </c>
      <c r="BJ636">
        <v>1</v>
      </c>
      <c r="BK636">
        <v>0</v>
      </c>
      <c r="BL636">
        <v>0</v>
      </c>
      <c r="BO636">
        <v>0</v>
      </c>
      <c r="BP636">
        <v>0</v>
      </c>
      <c r="BW636" t="str">
        <f>"15:28:54.606"</f>
        <v>15:28:54.606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0</v>
      </c>
      <c r="CP636" t="s">
        <v>119</v>
      </c>
      <c r="CQ636">
        <v>530</v>
      </c>
      <c r="CR636">
        <v>0</v>
      </c>
      <c r="CW636">
        <v>7271909</v>
      </c>
      <c r="CY636">
        <v>0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"01/04/2021 15:28:53.675"</f>
        <v>01/04/2021 15:28:53.675</v>
      </c>
      <c r="C637" t="str">
        <f t="shared" si="148"/>
        <v>FFDDD3C0</v>
      </c>
      <c r="D637" t="s">
        <v>306</v>
      </c>
      <c r="E637">
        <v>15</v>
      </c>
      <c r="H637">
        <v>30</v>
      </c>
      <c r="I637" t="s">
        <v>114</v>
      </c>
      <c r="J637" t="s">
        <v>307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 t="shared" ref="S637:T639" si="169">"15:28:55.000"</f>
        <v>15:28:55.000</v>
      </c>
      <c r="T637" t="str">
        <f t="shared" si="169"/>
        <v>15:28:55.000</v>
      </c>
      <c r="U637" t="str">
        <f t="shared" si="147"/>
        <v>A3817C</v>
      </c>
      <c r="V637">
        <v>0</v>
      </c>
      <c r="W637">
        <v>0</v>
      </c>
      <c r="X637">
        <v>1</v>
      </c>
      <c r="Z637">
        <v>1</v>
      </c>
      <c r="AA637">
        <v>8</v>
      </c>
      <c r="AB637">
        <v>3</v>
      </c>
      <c r="AC637">
        <v>0</v>
      </c>
      <c r="AD637">
        <v>9</v>
      </c>
      <c r="AE637">
        <v>0</v>
      </c>
      <c r="AF637">
        <v>3</v>
      </c>
      <c r="AG637">
        <v>2</v>
      </c>
      <c r="AH637">
        <v>0</v>
      </c>
      <c r="AI637" t="s">
        <v>648</v>
      </c>
      <c r="AJ637">
        <v>35.751593</v>
      </c>
      <c r="AK637" t="s">
        <v>649</v>
      </c>
      <c r="AL637">
        <v>-90.813203000000001</v>
      </c>
      <c r="AM637">
        <v>25</v>
      </c>
      <c r="AN637">
        <v>2200</v>
      </c>
      <c r="AO637" t="s">
        <v>118</v>
      </c>
      <c r="AP637">
        <v>-100</v>
      </c>
      <c r="AQ637">
        <v>-36</v>
      </c>
      <c r="AR637">
        <v>-128</v>
      </c>
      <c r="AZ637">
        <v>4366</v>
      </c>
      <c r="BA637">
        <v>1</v>
      </c>
      <c r="BB637" t="str">
        <f t="shared" si="150"/>
        <v xml:space="preserve">N325GC  </v>
      </c>
      <c r="BC637">
        <v>1</v>
      </c>
      <c r="BH637">
        <v>2225</v>
      </c>
      <c r="BI637">
        <v>1</v>
      </c>
      <c r="BJ637">
        <v>1</v>
      </c>
      <c r="BK637">
        <v>0</v>
      </c>
      <c r="BL637">
        <v>0</v>
      </c>
      <c r="BO637">
        <v>0</v>
      </c>
      <c r="BP637">
        <v>0</v>
      </c>
      <c r="BW637" t="str">
        <f>"15:28:55.771"</f>
        <v>15:28:55.771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0</v>
      </c>
      <c r="CP637" t="s">
        <v>119</v>
      </c>
      <c r="CQ637">
        <v>530</v>
      </c>
      <c r="CR637">
        <v>0</v>
      </c>
      <c r="CW637">
        <v>7272151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"01/04/2021 15:28:53.675"</f>
        <v>01/04/2021 15:28:53.675</v>
      </c>
      <c r="C638" t="str">
        <f t="shared" si="148"/>
        <v>FFDDD3C0</v>
      </c>
      <c r="D638" t="s">
        <v>178</v>
      </c>
      <c r="E638">
        <v>9</v>
      </c>
      <c r="F638">
        <v>1009</v>
      </c>
      <c r="G638" t="s">
        <v>114</v>
      </c>
      <c r="J638" t="s">
        <v>179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 t="shared" si="169"/>
        <v>15:28:55.000</v>
      </c>
      <c r="T638" t="str">
        <f t="shared" si="169"/>
        <v>15:28:55.000</v>
      </c>
      <c r="U638" t="str">
        <f t="shared" si="147"/>
        <v>A3817C</v>
      </c>
      <c r="V638">
        <v>0</v>
      </c>
      <c r="W638">
        <v>0</v>
      </c>
      <c r="X638">
        <v>1</v>
      </c>
      <c r="Z638">
        <v>1</v>
      </c>
      <c r="AA638">
        <v>8</v>
      </c>
      <c r="AB638">
        <v>3</v>
      </c>
      <c r="AC638">
        <v>0</v>
      </c>
      <c r="AD638">
        <v>9</v>
      </c>
      <c r="AE638">
        <v>0</v>
      </c>
      <c r="AF638">
        <v>3</v>
      </c>
      <c r="AG638">
        <v>2</v>
      </c>
      <c r="AH638">
        <v>0</v>
      </c>
      <c r="AI638" t="s">
        <v>648</v>
      </c>
      <c r="AJ638">
        <v>35.751593</v>
      </c>
      <c r="AK638" t="s">
        <v>649</v>
      </c>
      <c r="AL638">
        <v>-90.813203000000001</v>
      </c>
      <c r="AM638">
        <v>25</v>
      </c>
      <c r="AN638">
        <v>2200</v>
      </c>
      <c r="AO638" t="s">
        <v>118</v>
      </c>
      <c r="AP638">
        <v>-100</v>
      </c>
      <c r="AQ638">
        <v>-36</v>
      </c>
      <c r="AR638">
        <v>-128</v>
      </c>
      <c r="AZ638">
        <v>4366</v>
      </c>
      <c r="BA638">
        <v>1</v>
      </c>
      <c r="BB638" t="str">
        <f t="shared" si="150"/>
        <v xml:space="preserve">N325GC  </v>
      </c>
      <c r="BC638">
        <v>1</v>
      </c>
      <c r="BH638">
        <v>2225</v>
      </c>
      <c r="BI638">
        <v>1</v>
      </c>
      <c r="BJ638">
        <v>1</v>
      </c>
      <c r="BK638">
        <v>0</v>
      </c>
      <c r="BL638">
        <v>0</v>
      </c>
      <c r="BO638">
        <v>0</v>
      </c>
      <c r="BP638">
        <v>0</v>
      </c>
      <c r="BW638" t="str">
        <f>"15:28:55.771"</f>
        <v>15:28:55.771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0</v>
      </c>
      <c r="CP638" t="s">
        <v>119</v>
      </c>
      <c r="CQ638">
        <v>511</v>
      </c>
      <c r="CR638">
        <v>0</v>
      </c>
      <c r="CW638">
        <v>6989998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"01/04/2021 15:28:53.675"</f>
        <v>01/04/2021 15:28:53.675</v>
      </c>
      <c r="C639" t="str">
        <f t="shared" si="148"/>
        <v>FFDDD3C0</v>
      </c>
      <c r="D639" t="s">
        <v>113</v>
      </c>
      <c r="E639">
        <v>5</v>
      </c>
      <c r="H639">
        <v>169</v>
      </c>
      <c r="I639" t="s">
        <v>114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 t="shared" si="169"/>
        <v>15:28:55.000</v>
      </c>
      <c r="T639" t="str">
        <f t="shared" si="169"/>
        <v>15:28:55.000</v>
      </c>
      <c r="U639" t="str">
        <f t="shared" si="147"/>
        <v>A3817C</v>
      </c>
      <c r="V639">
        <v>0</v>
      </c>
      <c r="W639">
        <v>0</v>
      </c>
      <c r="X639">
        <v>1</v>
      </c>
      <c r="Z639">
        <v>1</v>
      </c>
      <c r="AA639">
        <v>8</v>
      </c>
      <c r="AB639">
        <v>3</v>
      </c>
      <c r="AC639">
        <v>0</v>
      </c>
      <c r="AD639">
        <v>9</v>
      </c>
      <c r="AE639">
        <v>0</v>
      </c>
      <c r="AF639">
        <v>3</v>
      </c>
      <c r="AG639">
        <v>2</v>
      </c>
      <c r="AH639">
        <v>0</v>
      </c>
      <c r="AI639" t="s">
        <v>648</v>
      </c>
      <c r="AJ639">
        <v>35.751593</v>
      </c>
      <c r="AK639" t="s">
        <v>649</v>
      </c>
      <c r="AL639">
        <v>-90.813203000000001</v>
      </c>
      <c r="AM639">
        <v>25</v>
      </c>
      <c r="AN639">
        <v>2200</v>
      </c>
      <c r="AO639" t="s">
        <v>118</v>
      </c>
      <c r="AP639">
        <v>-100</v>
      </c>
      <c r="AQ639">
        <v>-36</v>
      </c>
      <c r="AR639">
        <v>-128</v>
      </c>
      <c r="AZ639">
        <v>4366</v>
      </c>
      <c r="BA639">
        <v>1</v>
      </c>
      <c r="BB639" t="str">
        <f t="shared" si="150"/>
        <v xml:space="preserve">N325GC  </v>
      </c>
      <c r="BC639">
        <v>1</v>
      </c>
      <c r="BH639">
        <v>2225</v>
      </c>
      <c r="BI639">
        <v>1</v>
      </c>
      <c r="BJ639">
        <v>1</v>
      </c>
      <c r="BK639">
        <v>0</v>
      </c>
      <c r="BL639">
        <v>0</v>
      </c>
      <c r="BO639">
        <v>0</v>
      </c>
      <c r="BP639">
        <v>0</v>
      </c>
      <c r="BW639" t="str">
        <f>"15:28:55.771"</f>
        <v>15:28:55.771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0</v>
      </c>
      <c r="CP639" t="s">
        <v>119</v>
      </c>
      <c r="CQ639">
        <v>511</v>
      </c>
      <c r="CR639">
        <v>0</v>
      </c>
      <c r="CW639">
        <v>6989998</v>
      </c>
      <c r="CY639">
        <v>0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"01/04/2021 15:28:54.466"</f>
        <v>01/04/2021 15:28:54.466</v>
      </c>
      <c r="C640" t="str">
        <f t="shared" si="148"/>
        <v>FFDDD3C0</v>
      </c>
      <c r="D640" t="s">
        <v>113</v>
      </c>
      <c r="E640">
        <v>5</v>
      </c>
      <c r="H640">
        <v>169</v>
      </c>
      <c r="I640" t="s">
        <v>114</v>
      </c>
      <c r="J640" t="s">
        <v>115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 t="shared" ref="S640:T642" si="170">"15:28:56.000"</f>
        <v>15:28:56.000</v>
      </c>
      <c r="T640" t="str">
        <f t="shared" si="170"/>
        <v>15:28:56.000</v>
      </c>
      <c r="U640" t="str">
        <f t="shared" si="147"/>
        <v>A3817C</v>
      </c>
      <c r="V640">
        <v>0</v>
      </c>
      <c r="W640">
        <v>0</v>
      </c>
      <c r="X640">
        <v>1</v>
      </c>
      <c r="Z640">
        <v>1</v>
      </c>
      <c r="AA640">
        <v>8</v>
      </c>
      <c r="AB640">
        <v>3</v>
      </c>
      <c r="AC640">
        <v>0</v>
      </c>
      <c r="AD640">
        <v>9</v>
      </c>
      <c r="AE640">
        <v>0</v>
      </c>
      <c r="AF640">
        <v>3</v>
      </c>
      <c r="AG640">
        <v>2</v>
      </c>
      <c r="AH640">
        <v>0</v>
      </c>
      <c r="AI640" t="s">
        <v>650</v>
      </c>
      <c r="AJ640">
        <v>35.751399999999997</v>
      </c>
      <c r="AK640" t="s">
        <v>651</v>
      </c>
      <c r="AL640">
        <v>-90.813804000000005</v>
      </c>
      <c r="AM640">
        <v>25</v>
      </c>
      <c r="AN640">
        <v>2200</v>
      </c>
      <c r="AO640" t="s">
        <v>118</v>
      </c>
      <c r="AP640">
        <v>-100</v>
      </c>
      <c r="AQ640">
        <v>-35</v>
      </c>
      <c r="AR640">
        <v>-64</v>
      </c>
      <c r="AZ640">
        <v>4366</v>
      </c>
      <c r="BA640">
        <v>1</v>
      </c>
      <c r="BB640" t="str">
        <f t="shared" si="150"/>
        <v xml:space="preserve">N325GC  </v>
      </c>
      <c r="BC640">
        <v>1</v>
      </c>
      <c r="BH640">
        <v>2225</v>
      </c>
      <c r="BI640">
        <v>1</v>
      </c>
      <c r="BJ640">
        <v>1</v>
      </c>
      <c r="BK640">
        <v>0</v>
      </c>
      <c r="BL640">
        <v>0</v>
      </c>
      <c r="BO640">
        <v>0</v>
      </c>
      <c r="BP640">
        <v>0</v>
      </c>
      <c r="BW640" t="str">
        <f>"15:28:56.561"</f>
        <v>15:28:56.561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0</v>
      </c>
      <c r="CP640" t="s">
        <v>119</v>
      </c>
      <c r="CQ640">
        <v>511</v>
      </c>
      <c r="CR640">
        <v>0</v>
      </c>
      <c r="CW640">
        <v>6990123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"01/04/2021 15:28:54.466"</f>
        <v>01/04/2021 15:28:54.466</v>
      </c>
      <c r="C641" t="str">
        <f t="shared" si="148"/>
        <v>FFDDD3C0</v>
      </c>
      <c r="D641" t="s">
        <v>306</v>
      </c>
      <c r="E641">
        <v>15</v>
      </c>
      <c r="H641">
        <v>30</v>
      </c>
      <c r="I641" t="s">
        <v>114</v>
      </c>
      <c r="J641" t="s">
        <v>307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 t="shared" si="170"/>
        <v>15:28:56.000</v>
      </c>
      <c r="T641" t="str">
        <f t="shared" si="170"/>
        <v>15:28:56.000</v>
      </c>
      <c r="U641" t="str">
        <f t="shared" si="147"/>
        <v>A3817C</v>
      </c>
      <c r="V641">
        <v>0</v>
      </c>
      <c r="W641">
        <v>0</v>
      </c>
      <c r="X641">
        <v>1</v>
      </c>
      <c r="Z641">
        <v>1</v>
      </c>
      <c r="AA641">
        <v>8</v>
      </c>
      <c r="AB641">
        <v>3</v>
      </c>
      <c r="AC641">
        <v>0</v>
      </c>
      <c r="AD641">
        <v>9</v>
      </c>
      <c r="AE641">
        <v>0</v>
      </c>
      <c r="AF641">
        <v>3</v>
      </c>
      <c r="AG641">
        <v>2</v>
      </c>
      <c r="AH641">
        <v>0</v>
      </c>
      <c r="AI641" t="s">
        <v>650</v>
      </c>
      <c r="AJ641">
        <v>35.751399999999997</v>
      </c>
      <c r="AK641" t="s">
        <v>651</v>
      </c>
      <c r="AL641">
        <v>-90.813804000000005</v>
      </c>
      <c r="AM641">
        <v>25</v>
      </c>
      <c r="AN641">
        <v>2200</v>
      </c>
      <c r="AO641" t="s">
        <v>118</v>
      </c>
      <c r="AP641">
        <v>-100</v>
      </c>
      <c r="AQ641">
        <v>-35</v>
      </c>
      <c r="AR641">
        <v>-64</v>
      </c>
      <c r="AZ641">
        <v>4366</v>
      </c>
      <c r="BA641">
        <v>1</v>
      </c>
      <c r="BB641" t="str">
        <f t="shared" si="150"/>
        <v xml:space="preserve">N325GC  </v>
      </c>
      <c r="BC641">
        <v>1</v>
      </c>
      <c r="BH641">
        <v>2225</v>
      </c>
      <c r="BI641">
        <v>1</v>
      </c>
      <c r="BJ641">
        <v>1</v>
      </c>
      <c r="BK641">
        <v>0</v>
      </c>
      <c r="BL641">
        <v>0</v>
      </c>
      <c r="BO641">
        <v>0</v>
      </c>
      <c r="BP641">
        <v>0</v>
      </c>
      <c r="BW641" t="str">
        <f>"15:28:56.561"</f>
        <v>15:28:56.561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0</v>
      </c>
      <c r="CP641" t="s">
        <v>119</v>
      </c>
      <c r="CQ641">
        <v>530</v>
      </c>
      <c r="CR641">
        <v>0</v>
      </c>
      <c r="CW641">
        <v>7272296</v>
      </c>
      <c r="CY641">
        <v>0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"01/04/2021 15:28:54.466"</f>
        <v>01/04/2021 15:28:54.466</v>
      </c>
      <c r="C642" t="str">
        <f t="shared" si="148"/>
        <v>FFDDD3C0</v>
      </c>
      <c r="D642" t="s">
        <v>178</v>
      </c>
      <c r="E642">
        <v>9</v>
      </c>
      <c r="F642">
        <v>1009</v>
      </c>
      <c r="G642" t="s">
        <v>114</v>
      </c>
      <c r="J642" t="s">
        <v>179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 t="shared" si="170"/>
        <v>15:28:56.000</v>
      </c>
      <c r="T642" t="str">
        <f t="shared" si="170"/>
        <v>15:28:56.000</v>
      </c>
      <c r="U642" t="str">
        <f t="shared" ref="U642:U705" si="171">"A3817C"</f>
        <v>A3817C</v>
      </c>
      <c r="V642">
        <v>0</v>
      </c>
      <c r="W642">
        <v>0</v>
      </c>
      <c r="X642">
        <v>1</v>
      </c>
      <c r="Z642">
        <v>1</v>
      </c>
      <c r="AA642">
        <v>8</v>
      </c>
      <c r="AB642">
        <v>3</v>
      </c>
      <c r="AC642">
        <v>0</v>
      </c>
      <c r="AD642">
        <v>9</v>
      </c>
      <c r="AE642">
        <v>0</v>
      </c>
      <c r="AF642">
        <v>3</v>
      </c>
      <c r="AG642">
        <v>2</v>
      </c>
      <c r="AH642">
        <v>0</v>
      </c>
      <c r="AI642" t="s">
        <v>650</v>
      </c>
      <c r="AJ642">
        <v>35.751399999999997</v>
      </c>
      <c r="AK642" t="s">
        <v>651</v>
      </c>
      <c r="AL642">
        <v>-90.813804000000005</v>
      </c>
      <c r="AM642">
        <v>25</v>
      </c>
      <c r="AN642">
        <v>2200</v>
      </c>
      <c r="AO642" t="s">
        <v>118</v>
      </c>
      <c r="AP642">
        <v>-100</v>
      </c>
      <c r="AQ642">
        <v>-35</v>
      </c>
      <c r="AR642">
        <v>-64</v>
      </c>
      <c r="AZ642">
        <v>4366</v>
      </c>
      <c r="BA642">
        <v>1</v>
      </c>
      <c r="BB642" t="str">
        <f t="shared" si="150"/>
        <v xml:space="preserve">N325GC  </v>
      </c>
      <c r="BC642">
        <v>1</v>
      </c>
      <c r="BH642">
        <v>2225</v>
      </c>
      <c r="BI642">
        <v>1</v>
      </c>
      <c r="BJ642">
        <v>1</v>
      </c>
      <c r="BK642">
        <v>0</v>
      </c>
      <c r="BL642">
        <v>0</v>
      </c>
      <c r="BO642">
        <v>0</v>
      </c>
      <c r="BP642">
        <v>0</v>
      </c>
      <c r="BW642" t="str">
        <f>"15:28:56.561"</f>
        <v>15:28:56.561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0</v>
      </c>
      <c r="CP642" t="s">
        <v>119</v>
      </c>
      <c r="CQ642">
        <v>511</v>
      </c>
      <c r="CR642">
        <v>0</v>
      </c>
      <c r="CW642">
        <v>6990123</v>
      </c>
      <c r="CY642">
        <v>0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"01/04/2021 15:28:55.224"</f>
        <v>01/04/2021 15:28:55.224</v>
      </c>
      <c r="C643" t="str">
        <f t="shared" si="148"/>
        <v>FFDDD3C0</v>
      </c>
      <c r="D643" t="s">
        <v>113</v>
      </c>
      <c r="E643">
        <v>5</v>
      </c>
      <c r="H643">
        <v>169</v>
      </c>
      <c r="I643" t="s">
        <v>114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 t="shared" ref="S643:T645" si="172">"15:28:57.000"</f>
        <v>15:28:57.000</v>
      </c>
      <c r="T643" t="str">
        <f t="shared" si="172"/>
        <v>15:28:57.000</v>
      </c>
      <c r="U643" t="str">
        <f t="shared" si="171"/>
        <v>A3817C</v>
      </c>
      <c r="V643">
        <v>0</v>
      </c>
      <c r="W643">
        <v>0</v>
      </c>
      <c r="X643">
        <v>1</v>
      </c>
      <c r="Z643">
        <v>1</v>
      </c>
      <c r="AA643">
        <v>8</v>
      </c>
      <c r="AB643">
        <v>3</v>
      </c>
      <c r="AC643">
        <v>0</v>
      </c>
      <c r="AD643">
        <v>9</v>
      </c>
      <c r="AE643">
        <v>0</v>
      </c>
      <c r="AF643">
        <v>3</v>
      </c>
      <c r="AG643">
        <v>2</v>
      </c>
      <c r="AH643">
        <v>0</v>
      </c>
      <c r="AI643" t="s">
        <v>652</v>
      </c>
      <c r="AJ643">
        <v>35.751227999999998</v>
      </c>
      <c r="AK643" t="s">
        <v>653</v>
      </c>
      <c r="AL643">
        <v>-90.814383000000007</v>
      </c>
      <c r="AM643">
        <v>25</v>
      </c>
      <c r="AN643">
        <v>2200</v>
      </c>
      <c r="AO643" t="s">
        <v>118</v>
      </c>
      <c r="AP643">
        <v>-101</v>
      </c>
      <c r="AQ643">
        <v>-36</v>
      </c>
      <c r="AR643">
        <v>-64</v>
      </c>
      <c r="AZ643">
        <v>4366</v>
      </c>
      <c r="BA643">
        <v>1</v>
      </c>
      <c r="BB643" t="str">
        <f t="shared" si="150"/>
        <v xml:space="preserve">N325GC  </v>
      </c>
      <c r="BC643">
        <v>1</v>
      </c>
      <c r="BH643">
        <v>2225</v>
      </c>
      <c r="BI643">
        <v>1</v>
      </c>
      <c r="BJ643">
        <v>1</v>
      </c>
      <c r="BK643">
        <v>0</v>
      </c>
      <c r="BL643">
        <v>0</v>
      </c>
      <c r="BO643">
        <v>0</v>
      </c>
      <c r="BP643">
        <v>0</v>
      </c>
      <c r="BW643" t="str">
        <f>"15:28:57.313"</f>
        <v>15:28:57.313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0</v>
      </c>
      <c r="CP643" t="s">
        <v>119</v>
      </c>
      <c r="CQ643">
        <v>530</v>
      </c>
      <c r="CR643">
        <v>0</v>
      </c>
      <c r="CW643">
        <v>7272458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"01/04/2021 15:28:55.224"</f>
        <v>01/04/2021 15:28:55.224</v>
      </c>
      <c r="C644" t="str">
        <f t="shared" ref="C644:C707" si="173">"FFDDD3C0"</f>
        <v>FFDDD3C0</v>
      </c>
      <c r="D644" t="s">
        <v>306</v>
      </c>
      <c r="E644">
        <v>15</v>
      </c>
      <c r="H644">
        <v>30</v>
      </c>
      <c r="I644" t="s">
        <v>114</v>
      </c>
      <c r="J644" t="s">
        <v>307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 t="shared" si="172"/>
        <v>15:28:57.000</v>
      </c>
      <c r="T644" t="str">
        <f t="shared" si="172"/>
        <v>15:28:57.000</v>
      </c>
      <c r="U644" t="str">
        <f t="shared" si="171"/>
        <v>A3817C</v>
      </c>
      <c r="V644">
        <v>0</v>
      </c>
      <c r="W644">
        <v>0</v>
      </c>
      <c r="X644">
        <v>1</v>
      </c>
      <c r="Z644">
        <v>1</v>
      </c>
      <c r="AA644">
        <v>8</v>
      </c>
      <c r="AB644">
        <v>3</v>
      </c>
      <c r="AC644">
        <v>0</v>
      </c>
      <c r="AD644">
        <v>9</v>
      </c>
      <c r="AE644">
        <v>0</v>
      </c>
      <c r="AF644">
        <v>3</v>
      </c>
      <c r="AG644">
        <v>2</v>
      </c>
      <c r="AH644">
        <v>0</v>
      </c>
      <c r="AI644" t="s">
        <v>652</v>
      </c>
      <c r="AJ644">
        <v>35.751227999999998</v>
      </c>
      <c r="AK644" t="s">
        <v>653</v>
      </c>
      <c r="AL644">
        <v>-90.814383000000007</v>
      </c>
      <c r="AM644">
        <v>25</v>
      </c>
      <c r="AN644">
        <v>2200</v>
      </c>
      <c r="AO644" t="s">
        <v>118</v>
      </c>
      <c r="AP644">
        <v>-101</v>
      </c>
      <c r="AQ644">
        <v>-36</v>
      </c>
      <c r="AR644">
        <v>-64</v>
      </c>
      <c r="AZ644">
        <v>4366</v>
      </c>
      <c r="BA644">
        <v>1</v>
      </c>
      <c r="BB644" t="str">
        <f t="shared" ref="BB644:BB707" si="174">"N325GC  "</f>
        <v xml:space="preserve">N325GC  </v>
      </c>
      <c r="BC644">
        <v>1</v>
      </c>
      <c r="BH644">
        <v>2225</v>
      </c>
      <c r="BI644">
        <v>1</v>
      </c>
      <c r="BJ644">
        <v>1</v>
      </c>
      <c r="BK644">
        <v>0</v>
      </c>
      <c r="BL644">
        <v>0</v>
      </c>
      <c r="BO644">
        <v>0</v>
      </c>
      <c r="BP644">
        <v>0</v>
      </c>
      <c r="BW644" t="str">
        <f>"15:28:57.313"</f>
        <v>15:28:57.313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0</v>
      </c>
      <c r="CP644" t="s">
        <v>119</v>
      </c>
      <c r="CQ644">
        <v>530</v>
      </c>
      <c r="CR644">
        <v>0</v>
      </c>
      <c r="CW644">
        <v>7272458</v>
      </c>
      <c r="CY644">
        <v>0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"01/04/2021 15:28:55.224"</f>
        <v>01/04/2021 15:28:55.224</v>
      </c>
      <c r="C645" t="str">
        <f t="shared" si="173"/>
        <v>FFDDD3C0</v>
      </c>
      <c r="D645" t="s">
        <v>178</v>
      </c>
      <c r="E645">
        <v>9</v>
      </c>
      <c r="F645">
        <v>1009</v>
      </c>
      <c r="G645" t="s">
        <v>114</v>
      </c>
      <c r="J645" t="s">
        <v>179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 t="shared" si="172"/>
        <v>15:28:57.000</v>
      </c>
      <c r="T645" t="str">
        <f t="shared" si="172"/>
        <v>15:28:57.000</v>
      </c>
      <c r="U645" t="str">
        <f t="shared" si="171"/>
        <v>A3817C</v>
      </c>
      <c r="V645">
        <v>0</v>
      </c>
      <c r="W645">
        <v>0</v>
      </c>
      <c r="X645">
        <v>1</v>
      </c>
      <c r="Z645">
        <v>1</v>
      </c>
      <c r="AA645">
        <v>8</v>
      </c>
      <c r="AB645">
        <v>3</v>
      </c>
      <c r="AC645">
        <v>0</v>
      </c>
      <c r="AD645">
        <v>9</v>
      </c>
      <c r="AE645">
        <v>0</v>
      </c>
      <c r="AF645">
        <v>3</v>
      </c>
      <c r="AG645">
        <v>2</v>
      </c>
      <c r="AH645">
        <v>0</v>
      </c>
      <c r="AI645" t="s">
        <v>652</v>
      </c>
      <c r="AJ645">
        <v>35.751227999999998</v>
      </c>
      <c r="AK645" t="s">
        <v>653</v>
      </c>
      <c r="AL645">
        <v>-90.814383000000007</v>
      </c>
      <c r="AM645">
        <v>25</v>
      </c>
      <c r="AN645">
        <v>2200</v>
      </c>
      <c r="AO645" t="s">
        <v>118</v>
      </c>
      <c r="AP645">
        <v>-101</v>
      </c>
      <c r="AQ645">
        <v>-36</v>
      </c>
      <c r="AR645">
        <v>-64</v>
      </c>
      <c r="AZ645">
        <v>4366</v>
      </c>
      <c r="BA645">
        <v>1</v>
      </c>
      <c r="BB645" t="str">
        <f t="shared" si="174"/>
        <v xml:space="preserve">N325GC  </v>
      </c>
      <c r="BC645">
        <v>1</v>
      </c>
      <c r="BH645">
        <v>2225</v>
      </c>
      <c r="BI645">
        <v>1</v>
      </c>
      <c r="BJ645">
        <v>1</v>
      </c>
      <c r="BK645">
        <v>0</v>
      </c>
      <c r="BL645">
        <v>0</v>
      </c>
      <c r="BO645">
        <v>0</v>
      </c>
      <c r="BP645">
        <v>0</v>
      </c>
      <c r="BW645" t="str">
        <f>"15:28:57.313"</f>
        <v>15:28:57.313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0</v>
      </c>
      <c r="CP645" t="s">
        <v>119</v>
      </c>
      <c r="CQ645">
        <v>530</v>
      </c>
      <c r="CR645">
        <v>0</v>
      </c>
      <c r="CW645">
        <v>7272458</v>
      </c>
      <c r="CY645">
        <v>0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"01/04/2021 15:28:56.587"</f>
        <v>01/04/2021 15:28:56.587</v>
      </c>
      <c r="C646" t="str">
        <f t="shared" si="173"/>
        <v>FFDDD3C0</v>
      </c>
      <c r="D646" t="s">
        <v>113</v>
      </c>
      <c r="E646">
        <v>5</v>
      </c>
      <c r="H646">
        <v>169</v>
      </c>
      <c r="I646" t="s">
        <v>114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 t="shared" ref="S646:T648" si="175">"15:28:58.000"</f>
        <v>15:28:58.000</v>
      </c>
      <c r="T646" t="str">
        <f t="shared" si="175"/>
        <v>15:28:58.000</v>
      </c>
      <c r="U646" t="str">
        <f t="shared" si="171"/>
        <v>A3817C</v>
      </c>
      <c r="V646">
        <v>0</v>
      </c>
      <c r="W646">
        <v>0</v>
      </c>
      <c r="X646">
        <v>1</v>
      </c>
      <c r="Z646">
        <v>1</v>
      </c>
      <c r="AA646">
        <v>8</v>
      </c>
      <c r="AB646">
        <v>3</v>
      </c>
      <c r="AC646">
        <v>0</v>
      </c>
      <c r="AD646">
        <v>9</v>
      </c>
      <c r="AE646">
        <v>0</v>
      </c>
      <c r="AF646">
        <v>3</v>
      </c>
      <c r="AG646">
        <v>2</v>
      </c>
      <c r="AH646">
        <v>0</v>
      </c>
      <c r="AI646" t="s">
        <v>654</v>
      </c>
      <c r="AJ646">
        <v>35.751078</v>
      </c>
      <c r="AK646" t="s">
        <v>655</v>
      </c>
      <c r="AL646">
        <v>-90.814941000000005</v>
      </c>
      <c r="AM646">
        <v>25</v>
      </c>
      <c r="AN646">
        <v>2200</v>
      </c>
      <c r="AO646" t="s">
        <v>118</v>
      </c>
      <c r="AP646">
        <v>-100</v>
      </c>
      <c r="AQ646">
        <v>-36</v>
      </c>
      <c r="AR646">
        <v>-192</v>
      </c>
      <c r="AZ646">
        <v>4366</v>
      </c>
      <c r="BA646">
        <v>1</v>
      </c>
      <c r="BB646" t="str">
        <f t="shared" si="174"/>
        <v xml:space="preserve">N325GC  </v>
      </c>
      <c r="BC646">
        <v>1</v>
      </c>
      <c r="BH646">
        <v>2200</v>
      </c>
      <c r="BI646">
        <v>1</v>
      </c>
      <c r="BJ646">
        <v>1</v>
      </c>
      <c r="BK646">
        <v>0</v>
      </c>
      <c r="BL646">
        <v>0</v>
      </c>
      <c r="BO646">
        <v>0</v>
      </c>
      <c r="BP646">
        <v>0</v>
      </c>
      <c r="BW646" t="str">
        <f>"15:28:58.699"</f>
        <v>15:28:58.699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0</v>
      </c>
      <c r="CP646" t="s">
        <v>119</v>
      </c>
      <c r="CQ646">
        <v>530</v>
      </c>
      <c r="CR646">
        <v>0</v>
      </c>
      <c r="CW646">
        <v>7272723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"01/04/2021 15:28:56.587"</f>
        <v>01/04/2021 15:28:56.587</v>
      </c>
      <c r="C647" t="str">
        <f t="shared" si="173"/>
        <v>FFDDD3C0</v>
      </c>
      <c r="D647" t="s">
        <v>306</v>
      </c>
      <c r="E647">
        <v>15</v>
      </c>
      <c r="H647">
        <v>30</v>
      </c>
      <c r="I647" t="s">
        <v>114</v>
      </c>
      <c r="J647" t="s">
        <v>307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 t="shared" si="175"/>
        <v>15:28:58.000</v>
      </c>
      <c r="T647" t="str">
        <f t="shared" si="175"/>
        <v>15:28:58.000</v>
      </c>
      <c r="U647" t="str">
        <f t="shared" si="171"/>
        <v>A3817C</v>
      </c>
      <c r="V647">
        <v>0</v>
      </c>
      <c r="W647">
        <v>0</v>
      </c>
      <c r="X647">
        <v>1</v>
      </c>
      <c r="Z647">
        <v>1</v>
      </c>
      <c r="AA647">
        <v>8</v>
      </c>
      <c r="AB647">
        <v>3</v>
      </c>
      <c r="AC647">
        <v>0</v>
      </c>
      <c r="AD647">
        <v>9</v>
      </c>
      <c r="AE647">
        <v>0</v>
      </c>
      <c r="AF647">
        <v>3</v>
      </c>
      <c r="AG647">
        <v>2</v>
      </c>
      <c r="AH647">
        <v>0</v>
      </c>
      <c r="AI647" t="s">
        <v>654</v>
      </c>
      <c r="AJ647">
        <v>35.751078</v>
      </c>
      <c r="AK647" t="s">
        <v>655</v>
      </c>
      <c r="AL647">
        <v>-90.814941000000005</v>
      </c>
      <c r="AM647">
        <v>25</v>
      </c>
      <c r="AN647">
        <v>2200</v>
      </c>
      <c r="AO647" t="s">
        <v>118</v>
      </c>
      <c r="AP647">
        <v>-100</v>
      </c>
      <c r="AQ647">
        <v>-36</v>
      </c>
      <c r="AR647">
        <v>-192</v>
      </c>
      <c r="AZ647">
        <v>4366</v>
      </c>
      <c r="BA647">
        <v>1</v>
      </c>
      <c r="BB647" t="str">
        <f t="shared" si="174"/>
        <v xml:space="preserve">N325GC  </v>
      </c>
      <c r="BC647">
        <v>1</v>
      </c>
      <c r="BH647">
        <v>2200</v>
      </c>
      <c r="BI647">
        <v>1</v>
      </c>
      <c r="BJ647">
        <v>1</v>
      </c>
      <c r="BK647">
        <v>0</v>
      </c>
      <c r="BL647">
        <v>0</v>
      </c>
      <c r="BO647">
        <v>0</v>
      </c>
      <c r="BP647">
        <v>0</v>
      </c>
      <c r="BW647" t="str">
        <f>"15:28:58.699"</f>
        <v>15:28:58.699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0</v>
      </c>
      <c r="CP647" t="s">
        <v>119</v>
      </c>
      <c r="CQ647">
        <v>530</v>
      </c>
      <c r="CR647">
        <v>0</v>
      </c>
      <c r="CW647">
        <v>7272723</v>
      </c>
      <c r="CY647">
        <v>0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"01/04/2021 15:28:56.587"</f>
        <v>01/04/2021 15:28:56.587</v>
      </c>
      <c r="C648" t="str">
        <f t="shared" si="173"/>
        <v>FFDDD3C0</v>
      </c>
      <c r="D648" t="s">
        <v>178</v>
      </c>
      <c r="E648">
        <v>9</v>
      </c>
      <c r="F648">
        <v>1009</v>
      </c>
      <c r="G648" t="s">
        <v>114</v>
      </c>
      <c r="J648" t="s">
        <v>179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 t="shared" si="175"/>
        <v>15:28:58.000</v>
      </c>
      <c r="T648" t="str">
        <f t="shared" si="175"/>
        <v>15:28:58.000</v>
      </c>
      <c r="U648" t="str">
        <f t="shared" si="171"/>
        <v>A3817C</v>
      </c>
      <c r="V648">
        <v>0</v>
      </c>
      <c r="W648">
        <v>0</v>
      </c>
      <c r="X648">
        <v>1</v>
      </c>
      <c r="Z648">
        <v>1</v>
      </c>
      <c r="AA648">
        <v>8</v>
      </c>
      <c r="AB648">
        <v>3</v>
      </c>
      <c r="AC648">
        <v>0</v>
      </c>
      <c r="AD648">
        <v>9</v>
      </c>
      <c r="AE648">
        <v>0</v>
      </c>
      <c r="AF648">
        <v>3</v>
      </c>
      <c r="AG648">
        <v>2</v>
      </c>
      <c r="AH648">
        <v>0</v>
      </c>
      <c r="AI648" t="s">
        <v>654</v>
      </c>
      <c r="AJ648">
        <v>35.751078</v>
      </c>
      <c r="AK648" t="s">
        <v>655</v>
      </c>
      <c r="AL648">
        <v>-90.814941000000005</v>
      </c>
      <c r="AM648">
        <v>25</v>
      </c>
      <c r="AN648">
        <v>2200</v>
      </c>
      <c r="AO648" t="s">
        <v>118</v>
      </c>
      <c r="AP648">
        <v>-100</v>
      </c>
      <c r="AQ648">
        <v>-36</v>
      </c>
      <c r="AR648">
        <v>-192</v>
      </c>
      <c r="AZ648">
        <v>4366</v>
      </c>
      <c r="BA648">
        <v>1</v>
      </c>
      <c r="BB648" t="str">
        <f t="shared" si="174"/>
        <v xml:space="preserve">N325GC  </v>
      </c>
      <c r="BC648">
        <v>1</v>
      </c>
      <c r="BH648">
        <v>2200</v>
      </c>
      <c r="BI648">
        <v>1</v>
      </c>
      <c r="BJ648">
        <v>1</v>
      </c>
      <c r="BK648">
        <v>0</v>
      </c>
      <c r="BL648">
        <v>0</v>
      </c>
      <c r="BO648">
        <v>0</v>
      </c>
      <c r="BP648">
        <v>0</v>
      </c>
      <c r="BW648" t="str">
        <f>"15:28:58.699"</f>
        <v>15:28:58.699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0</v>
      </c>
      <c r="CP648" t="s">
        <v>119</v>
      </c>
      <c r="CQ648">
        <v>530</v>
      </c>
      <c r="CR648">
        <v>0</v>
      </c>
      <c r="CW648">
        <v>7272723</v>
      </c>
      <c r="CY648">
        <v>0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"01/04/2021 15:28:57.121"</f>
        <v>01/04/2021 15:28:57.121</v>
      </c>
      <c r="C649" t="str">
        <f t="shared" si="173"/>
        <v>FFDDD3C0</v>
      </c>
      <c r="D649" t="s">
        <v>178</v>
      </c>
      <c r="E649">
        <v>9</v>
      </c>
      <c r="F649">
        <v>1009</v>
      </c>
      <c r="G649" t="s">
        <v>114</v>
      </c>
      <c r="J649" t="s">
        <v>179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 t="shared" ref="S649:T651" si="176">"15:28:59.000"</f>
        <v>15:28:59.000</v>
      </c>
      <c r="T649" t="str">
        <f t="shared" si="176"/>
        <v>15:28:59.000</v>
      </c>
      <c r="U649" t="str">
        <f t="shared" si="171"/>
        <v>A3817C</v>
      </c>
      <c r="V649">
        <v>0</v>
      </c>
      <c r="W649">
        <v>0</v>
      </c>
      <c r="X649">
        <v>1</v>
      </c>
      <c r="Z649">
        <v>1</v>
      </c>
      <c r="AA649">
        <v>8</v>
      </c>
      <c r="AB649">
        <v>3</v>
      </c>
      <c r="AC649">
        <v>0</v>
      </c>
      <c r="AD649">
        <v>9</v>
      </c>
      <c r="AE649">
        <v>0</v>
      </c>
      <c r="AF649">
        <v>3</v>
      </c>
      <c r="AG649">
        <v>2</v>
      </c>
      <c r="AH649">
        <v>0</v>
      </c>
      <c r="AI649" t="s">
        <v>656</v>
      </c>
      <c r="AJ649">
        <v>35.750884999999997</v>
      </c>
      <c r="AK649" t="s">
        <v>657</v>
      </c>
      <c r="AL649">
        <v>-90.815520000000006</v>
      </c>
      <c r="AM649">
        <v>25</v>
      </c>
      <c r="AN649">
        <v>2200</v>
      </c>
      <c r="AO649" t="s">
        <v>118</v>
      </c>
      <c r="AP649">
        <v>-100</v>
      </c>
      <c r="AQ649">
        <v>-37</v>
      </c>
      <c r="AR649">
        <v>-192</v>
      </c>
      <c r="AZ649">
        <v>4366</v>
      </c>
      <c r="BA649">
        <v>1</v>
      </c>
      <c r="BB649" t="str">
        <f t="shared" si="174"/>
        <v xml:space="preserve">N325GC  </v>
      </c>
      <c r="BC649">
        <v>1</v>
      </c>
      <c r="BH649">
        <v>2200</v>
      </c>
      <c r="BI649">
        <v>1</v>
      </c>
      <c r="BJ649">
        <v>1</v>
      </c>
      <c r="BK649">
        <v>0</v>
      </c>
      <c r="BL649">
        <v>0</v>
      </c>
      <c r="BO649">
        <v>0</v>
      </c>
      <c r="BP649">
        <v>0</v>
      </c>
      <c r="BW649" t="str">
        <f>"15:28:59.237"</f>
        <v>15:28:59.237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0</v>
      </c>
      <c r="CP649" t="s">
        <v>119</v>
      </c>
      <c r="CQ649">
        <v>530</v>
      </c>
      <c r="CR649">
        <v>0</v>
      </c>
      <c r="CW649">
        <v>7272823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"01/04/2021 15:28:57.121"</f>
        <v>01/04/2021 15:28:57.121</v>
      </c>
      <c r="C650" t="str">
        <f t="shared" si="173"/>
        <v>FFDDD3C0</v>
      </c>
      <c r="D650" t="s">
        <v>113</v>
      </c>
      <c r="E650">
        <v>5</v>
      </c>
      <c r="H650">
        <v>169</v>
      </c>
      <c r="I650" t="s">
        <v>114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 t="shared" si="176"/>
        <v>15:28:59.000</v>
      </c>
      <c r="T650" t="str">
        <f t="shared" si="176"/>
        <v>15:28:59.000</v>
      </c>
      <c r="U650" t="str">
        <f t="shared" si="171"/>
        <v>A3817C</v>
      </c>
      <c r="V650">
        <v>0</v>
      </c>
      <c r="W650">
        <v>0</v>
      </c>
      <c r="X650">
        <v>1</v>
      </c>
      <c r="Z650">
        <v>1</v>
      </c>
      <c r="AA650">
        <v>8</v>
      </c>
      <c r="AB650">
        <v>3</v>
      </c>
      <c r="AC650">
        <v>0</v>
      </c>
      <c r="AD650">
        <v>9</v>
      </c>
      <c r="AE650">
        <v>0</v>
      </c>
      <c r="AF650">
        <v>3</v>
      </c>
      <c r="AG650">
        <v>2</v>
      </c>
      <c r="AH650">
        <v>0</v>
      </c>
      <c r="AI650" t="s">
        <v>656</v>
      </c>
      <c r="AJ650">
        <v>35.750884999999997</v>
      </c>
      <c r="AK650" t="s">
        <v>657</v>
      </c>
      <c r="AL650">
        <v>-90.815520000000006</v>
      </c>
      <c r="AM650">
        <v>25</v>
      </c>
      <c r="AN650">
        <v>2200</v>
      </c>
      <c r="AO650" t="s">
        <v>118</v>
      </c>
      <c r="AP650">
        <v>-100</v>
      </c>
      <c r="AQ650">
        <v>-37</v>
      </c>
      <c r="AR650">
        <v>-192</v>
      </c>
      <c r="AZ650">
        <v>4366</v>
      </c>
      <c r="BA650">
        <v>1</v>
      </c>
      <c r="BB650" t="str">
        <f t="shared" si="174"/>
        <v xml:space="preserve">N325GC  </v>
      </c>
      <c r="BC650">
        <v>1</v>
      </c>
      <c r="BH650">
        <v>2200</v>
      </c>
      <c r="BI650">
        <v>1</v>
      </c>
      <c r="BJ650">
        <v>1</v>
      </c>
      <c r="BK650">
        <v>0</v>
      </c>
      <c r="BL650">
        <v>0</v>
      </c>
      <c r="BO650">
        <v>0</v>
      </c>
      <c r="BP650">
        <v>0</v>
      </c>
      <c r="BW650" t="str">
        <f>"15:28:59.237"</f>
        <v>15:28:59.237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0</v>
      </c>
      <c r="CP650" t="s">
        <v>119</v>
      </c>
      <c r="CQ650">
        <v>530</v>
      </c>
      <c r="CR650">
        <v>0</v>
      </c>
      <c r="CW650">
        <v>7272823</v>
      </c>
      <c r="CY650">
        <v>0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"01/04/2021 15:28:57.121"</f>
        <v>01/04/2021 15:28:57.121</v>
      </c>
      <c r="C651" t="str">
        <f t="shared" si="173"/>
        <v>FFDDD3C0</v>
      </c>
      <c r="D651" t="s">
        <v>306</v>
      </c>
      <c r="E651">
        <v>15</v>
      </c>
      <c r="H651">
        <v>30</v>
      </c>
      <c r="I651" t="s">
        <v>114</v>
      </c>
      <c r="J651" t="s">
        <v>307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 t="shared" si="176"/>
        <v>15:28:59.000</v>
      </c>
      <c r="T651" t="str">
        <f t="shared" si="176"/>
        <v>15:28:59.000</v>
      </c>
      <c r="U651" t="str">
        <f t="shared" si="171"/>
        <v>A3817C</v>
      </c>
      <c r="V651">
        <v>0</v>
      </c>
      <c r="W651">
        <v>0</v>
      </c>
      <c r="X651">
        <v>1</v>
      </c>
      <c r="Z651">
        <v>1</v>
      </c>
      <c r="AA651">
        <v>8</v>
      </c>
      <c r="AB651">
        <v>3</v>
      </c>
      <c r="AC651">
        <v>0</v>
      </c>
      <c r="AD651">
        <v>9</v>
      </c>
      <c r="AE651">
        <v>0</v>
      </c>
      <c r="AF651">
        <v>3</v>
      </c>
      <c r="AG651">
        <v>2</v>
      </c>
      <c r="AH651">
        <v>0</v>
      </c>
      <c r="AI651" t="s">
        <v>656</v>
      </c>
      <c r="AJ651">
        <v>35.750884999999997</v>
      </c>
      <c r="AK651" t="s">
        <v>657</v>
      </c>
      <c r="AL651">
        <v>-90.815520000000006</v>
      </c>
      <c r="AM651">
        <v>25</v>
      </c>
      <c r="AN651">
        <v>2200</v>
      </c>
      <c r="AO651" t="s">
        <v>118</v>
      </c>
      <c r="AP651">
        <v>-100</v>
      </c>
      <c r="AQ651">
        <v>-37</v>
      </c>
      <c r="AR651">
        <v>-192</v>
      </c>
      <c r="AZ651">
        <v>4366</v>
      </c>
      <c r="BA651">
        <v>1</v>
      </c>
      <c r="BB651" t="str">
        <f t="shared" si="174"/>
        <v xml:space="preserve">N325GC  </v>
      </c>
      <c r="BC651">
        <v>1</v>
      </c>
      <c r="BH651">
        <v>2200</v>
      </c>
      <c r="BI651">
        <v>1</v>
      </c>
      <c r="BJ651">
        <v>1</v>
      </c>
      <c r="BK651">
        <v>0</v>
      </c>
      <c r="BL651">
        <v>0</v>
      </c>
      <c r="BO651">
        <v>0</v>
      </c>
      <c r="BP651">
        <v>0</v>
      </c>
      <c r="BW651" t="str">
        <f>"15:28:59.237"</f>
        <v>15:28:59.237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0</v>
      </c>
      <c r="CP651" t="s">
        <v>119</v>
      </c>
      <c r="CQ651">
        <v>530</v>
      </c>
      <c r="CR651">
        <v>0</v>
      </c>
      <c r="CW651">
        <v>7272823</v>
      </c>
      <c r="CY651">
        <v>0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"01/04/2021 15:28:58.154"</f>
        <v>01/04/2021 15:28:58.154</v>
      </c>
      <c r="C652" t="str">
        <f t="shared" si="173"/>
        <v>FFDDD3C0</v>
      </c>
      <c r="D652" t="s">
        <v>113</v>
      </c>
      <c r="E652">
        <v>5</v>
      </c>
      <c r="H652">
        <v>169</v>
      </c>
      <c r="I652" t="s">
        <v>114</v>
      </c>
      <c r="J652" t="s">
        <v>115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 t="shared" ref="S652:T654" si="177">"15:29:00.000"</f>
        <v>15:29:00.000</v>
      </c>
      <c r="T652" t="str">
        <f t="shared" si="177"/>
        <v>15:29:00.000</v>
      </c>
      <c r="U652" t="str">
        <f t="shared" si="171"/>
        <v>A3817C</v>
      </c>
      <c r="V652">
        <v>0</v>
      </c>
      <c r="W652">
        <v>0</v>
      </c>
      <c r="X652">
        <v>1</v>
      </c>
      <c r="Z652">
        <v>1</v>
      </c>
      <c r="AA652">
        <v>8</v>
      </c>
      <c r="AB652">
        <v>3</v>
      </c>
      <c r="AC652">
        <v>0</v>
      </c>
      <c r="AD652">
        <v>9</v>
      </c>
      <c r="AE652">
        <v>0</v>
      </c>
      <c r="AF652">
        <v>3</v>
      </c>
      <c r="AG652">
        <v>2</v>
      </c>
      <c r="AH652">
        <v>0</v>
      </c>
      <c r="AI652" t="s">
        <v>658</v>
      </c>
      <c r="AJ652">
        <v>35.750712999999998</v>
      </c>
      <c r="AK652" t="s">
        <v>659</v>
      </c>
      <c r="AL652">
        <v>-90.816078000000005</v>
      </c>
      <c r="AM652">
        <v>25</v>
      </c>
      <c r="AN652">
        <v>2200</v>
      </c>
      <c r="AO652" t="s">
        <v>118</v>
      </c>
      <c r="AP652">
        <v>-100</v>
      </c>
      <c r="AQ652">
        <v>-38</v>
      </c>
      <c r="AR652">
        <v>-192</v>
      </c>
      <c r="AZ652">
        <v>4366</v>
      </c>
      <c r="BA652">
        <v>1</v>
      </c>
      <c r="BB652" t="str">
        <f t="shared" si="174"/>
        <v xml:space="preserve">N325GC  </v>
      </c>
      <c r="BC652">
        <v>1</v>
      </c>
      <c r="BH652">
        <v>2200</v>
      </c>
      <c r="BI652">
        <v>1</v>
      </c>
      <c r="BJ652">
        <v>1</v>
      </c>
      <c r="BK652">
        <v>0</v>
      </c>
      <c r="BL652">
        <v>0</v>
      </c>
      <c r="BO652">
        <v>0</v>
      </c>
      <c r="BP652">
        <v>0</v>
      </c>
      <c r="BW652" t="str">
        <f>"15:29:00.219"</f>
        <v>15:29:00.219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0</v>
      </c>
      <c r="CP652" t="s">
        <v>119</v>
      </c>
      <c r="CQ652">
        <v>530</v>
      </c>
      <c r="CR652">
        <v>0</v>
      </c>
      <c r="CW652">
        <v>7273016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"01/04/2021 15:28:58.154"</f>
        <v>01/04/2021 15:28:58.154</v>
      </c>
      <c r="C653" t="str">
        <f t="shared" si="173"/>
        <v>FFDDD3C0</v>
      </c>
      <c r="D653" t="s">
        <v>306</v>
      </c>
      <c r="E653">
        <v>15</v>
      </c>
      <c r="H653">
        <v>30</v>
      </c>
      <c r="I653" t="s">
        <v>114</v>
      </c>
      <c r="J653" t="s">
        <v>307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 t="shared" si="177"/>
        <v>15:29:00.000</v>
      </c>
      <c r="T653" t="str">
        <f t="shared" si="177"/>
        <v>15:29:00.000</v>
      </c>
      <c r="U653" t="str">
        <f t="shared" si="171"/>
        <v>A3817C</v>
      </c>
      <c r="V653">
        <v>0</v>
      </c>
      <c r="W653">
        <v>0</v>
      </c>
      <c r="X653">
        <v>1</v>
      </c>
      <c r="Z653">
        <v>1</v>
      </c>
      <c r="AA653">
        <v>8</v>
      </c>
      <c r="AB653">
        <v>3</v>
      </c>
      <c r="AC653">
        <v>0</v>
      </c>
      <c r="AD653">
        <v>9</v>
      </c>
      <c r="AE653">
        <v>0</v>
      </c>
      <c r="AF653">
        <v>3</v>
      </c>
      <c r="AG653">
        <v>2</v>
      </c>
      <c r="AH653">
        <v>0</v>
      </c>
      <c r="AI653" t="s">
        <v>658</v>
      </c>
      <c r="AJ653">
        <v>35.750712999999998</v>
      </c>
      <c r="AK653" t="s">
        <v>659</v>
      </c>
      <c r="AL653">
        <v>-90.816078000000005</v>
      </c>
      <c r="AM653">
        <v>25</v>
      </c>
      <c r="AN653">
        <v>2200</v>
      </c>
      <c r="AO653" t="s">
        <v>118</v>
      </c>
      <c r="AP653">
        <v>-100</v>
      </c>
      <c r="AQ653">
        <v>-38</v>
      </c>
      <c r="AR653">
        <v>-192</v>
      </c>
      <c r="AZ653">
        <v>4366</v>
      </c>
      <c r="BA653">
        <v>1</v>
      </c>
      <c r="BB653" t="str">
        <f t="shared" si="174"/>
        <v xml:space="preserve">N325GC  </v>
      </c>
      <c r="BC653">
        <v>1</v>
      </c>
      <c r="BH653">
        <v>2200</v>
      </c>
      <c r="BI653">
        <v>1</v>
      </c>
      <c r="BJ653">
        <v>1</v>
      </c>
      <c r="BK653">
        <v>0</v>
      </c>
      <c r="BL653">
        <v>0</v>
      </c>
      <c r="BO653">
        <v>0</v>
      </c>
      <c r="BP653">
        <v>0</v>
      </c>
      <c r="BW653" t="str">
        <f>"15:29:00.219"</f>
        <v>15:29:00.219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0</v>
      </c>
      <c r="CP653" t="s">
        <v>119</v>
      </c>
      <c r="CQ653">
        <v>530</v>
      </c>
      <c r="CR653">
        <v>0</v>
      </c>
      <c r="CW653">
        <v>7273016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"01/04/2021 15:28:58.154"</f>
        <v>01/04/2021 15:28:58.154</v>
      </c>
      <c r="C654" t="str">
        <f t="shared" si="173"/>
        <v>FFDDD3C0</v>
      </c>
      <c r="D654" t="s">
        <v>178</v>
      </c>
      <c r="E654">
        <v>9</v>
      </c>
      <c r="F654">
        <v>1009</v>
      </c>
      <c r="G654" t="s">
        <v>114</v>
      </c>
      <c r="J654" t="s">
        <v>179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 t="shared" si="177"/>
        <v>15:29:00.000</v>
      </c>
      <c r="T654" t="str">
        <f t="shared" si="177"/>
        <v>15:29:00.000</v>
      </c>
      <c r="U654" t="str">
        <f t="shared" si="171"/>
        <v>A3817C</v>
      </c>
      <c r="V654">
        <v>0</v>
      </c>
      <c r="W654">
        <v>0</v>
      </c>
      <c r="X654">
        <v>1</v>
      </c>
      <c r="Z654">
        <v>1</v>
      </c>
      <c r="AA654">
        <v>8</v>
      </c>
      <c r="AB654">
        <v>3</v>
      </c>
      <c r="AC654">
        <v>0</v>
      </c>
      <c r="AD654">
        <v>9</v>
      </c>
      <c r="AE654">
        <v>0</v>
      </c>
      <c r="AF654">
        <v>3</v>
      </c>
      <c r="AG654">
        <v>2</v>
      </c>
      <c r="AH654">
        <v>0</v>
      </c>
      <c r="AI654" t="s">
        <v>658</v>
      </c>
      <c r="AJ654">
        <v>35.750712999999998</v>
      </c>
      <c r="AK654" t="s">
        <v>659</v>
      </c>
      <c r="AL654">
        <v>-90.816078000000005</v>
      </c>
      <c r="AM654">
        <v>25</v>
      </c>
      <c r="AN654">
        <v>2200</v>
      </c>
      <c r="AO654" t="s">
        <v>118</v>
      </c>
      <c r="AP654">
        <v>-100</v>
      </c>
      <c r="AQ654">
        <v>-38</v>
      </c>
      <c r="AR654">
        <v>-192</v>
      </c>
      <c r="AZ654">
        <v>4366</v>
      </c>
      <c r="BA654">
        <v>1</v>
      </c>
      <c r="BB654" t="str">
        <f t="shared" si="174"/>
        <v xml:space="preserve">N325GC  </v>
      </c>
      <c r="BC654">
        <v>1</v>
      </c>
      <c r="BH654">
        <v>2200</v>
      </c>
      <c r="BI654">
        <v>1</v>
      </c>
      <c r="BJ654">
        <v>1</v>
      </c>
      <c r="BK654">
        <v>0</v>
      </c>
      <c r="BL654">
        <v>0</v>
      </c>
      <c r="BO654">
        <v>0</v>
      </c>
      <c r="BP654">
        <v>0</v>
      </c>
      <c r="BW654" t="str">
        <f>"15:29:00.219"</f>
        <v>15:29:00.219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0</v>
      </c>
      <c r="CP654" t="s">
        <v>119</v>
      </c>
      <c r="CQ654">
        <v>530</v>
      </c>
      <c r="CR654">
        <v>0</v>
      </c>
      <c r="CW654">
        <v>7273016</v>
      </c>
      <c r="CY654">
        <v>0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"01/04/2021 15:28:59.890"</f>
        <v>01/04/2021 15:28:59.890</v>
      </c>
      <c r="C655" t="str">
        <f t="shared" si="173"/>
        <v>FFDDD3C0</v>
      </c>
      <c r="D655" t="s">
        <v>178</v>
      </c>
      <c r="E655">
        <v>9</v>
      </c>
      <c r="F655">
        <v>1009</v>
      </c>
      <c r="G655" t="s">
        <v>114</v>
      </c>
      <c r="J655" t="s">
        <v>179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 t="shared" ref="S655:T657" si="178">"15:29:01.000"</f>
        <v>15:29:01.000</v>
      </c>
      <c r="T655" t="str">
        <f t="shared" si="178"/>
        <v>15:29:01.000</v>
      </c>
      <c r="U655" t="str">
        <f t="shared" si="171"/>
        <v>A3817C</v>
      </c>
      <c r="V655">
        <v>0</v>
      </c>
      <c r="W655">
        <v>0</v>
      </c>
      <c r="X655">
        <v>1</v>
      </c>
      <c r="Z655">
        <v>1</v>
      </c>
      <c r="AA655">
        <v>8</v>
      </c>
      <c r="AB655">
        <v>3</v>
      </c>
      <c r="AC655">
        <v>0</v>
      </c>
      <c r="AD655">
        <v>9</v>
      </c>
      <c r="AE655">
        <v>0</v>
      </c>
      <c r="AF655">
        <v>3</v>
      </c>
      <c r="AG655">
        <v>2</v>
      </c>
      <c r="AH655">
        <v>0</v>
      </c>
      <c r="AI655" t="s">
        <v>660</v>
      </c>
      <c r="AJ655">
        <v>35.750520000000002</v>
      </c>
      <c r="AK655" t="s">
        <v>661</v>
      </c>
      <c r="AL655">
        <v>-90.816658000000004</v>
      </c>
      <c r="AM655">
        <v>25</v>
      </c>
      <c r="AN655">
        <v>2200</v>
      </c>
      <c r="AO655" t="s">
        <v>118</v>
      </c>
      <c r="AP655">
        <v>-100</v>
      </c>
      <c r="AQ655">
        <v>-38</v>
      </c>
      <c r="AR655">
        <v>-384</v>
      </c>
      <c r="AZ655">
        <v>4366</v>
      </c>
      <c r="BA655">
        <v>1</v>
      </c>
      <c r="BB655" t="str">
        <f t="shared" si="174"/>
        <v xml:space="preserve">N325GC  </v>
      </c>
      <c r="BC655">
        <v>1</v>
      </c>
      <c r="BH655">
        <v>2200</v>
      </c>
      <c r="BI655">
        <v>1</v>
      </c>
      <c r="BJ655">
        <v>1</v>
      </c>
      <c r="BK655">
        <v>0</v>
      </c>
      <c r="BL655">
        <v>0</v>
      </c>
      <c r="BO655">
        <v>0</v>
      </c>
      <c r="BP655">
        <v>0</v>
      </c>
      <c r="BW655" t="str">
        <f>"15:29:01.945"</f>
        <v>15:29:01.945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0</v>
      </c>
      <c r="CP655" t="s">
        <v>119</v>
      </c>
      <c r="CQ655">
        <v>530</v>
      </c>
      <c r="CR655">
        <v>0</v>
      </c>
      <c r="CW655">
        <v>7273371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"01/04/2021 15:28:59.890"</f>
        <v>01/04/2021 15:28:59.890</v>
      </c>
      <c r="C656" t="str">
        <f t="shared" si="173"/>
        <v>FFDDD3C0</v>
      </c>
      <c r="D656" t="s">
        <v>113</v>
      </c>
      <c r="E656">
        <v>5</v>
      </c>
      <c r="H656">
        <v>169</v>
      </c>
      <c r="I656" t="s">
        <v>114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 t="shared" si="178"/>
        <v>15:29:01.000</v>
      </c>
      <c r="T656" t="str">
        <f t="shared" si="178"/>
        <v>15:29:01.000</v>
      </c>
      <c r="U656" t="str">
        <f t="shared" si="171"/>
        <v>A3817C</v>
      </c>
      <c r="V656">
        <v>0</v>
      </c>
      <c r="W656">
        <v>0</v>
      </c>
      <c r="X656">
        <v>1</v>
      </c>
      <c r="Z656">
        <v>1</v>
      </c>
      <c r="AA656">
        <v>8</v>
      </c>
      <c r="AB656">
        <v>3</v>
      </c>
      <c r="AC656">
        <v>0</v>
      </c>
      <c r="AD656">
        <v>9</v>
      </c>
      <c r="AE656">
        <v>0</v>
      </c>
      <c r="AF656">
        <v>3</v>
      </c>
      <c r="AG656">
        <v>2</v>
      </c>
      <c r="AH656">
        <v>0</v>
      </c>
      <c r="AI656" t="s">
        <v>660</v>
      </c>
      <c r="AJ656">
        <v>35.750520000000002</v>
      </c>
      <c r="AK656" t="s">
        <v>661</v>
      </c>
      <c r="AL656">
        <v>-90.816658000000004</v>
      </c>
      <c r="AM656">
        <v>25</v>
      </c>
      <c r="AN656">
        <v>2200</v>
      </c>
      <c r="AO656" t="s">
        <v>118</v>
      </c>
      <c r="AP656">
        <v>-100</v>
      </c>
      <c r="AQ656">
        <v>-38</v>
      </c>
      <c r="AR656">
        <v>-384</v>
      </c>
      <c r="AZ656">
        <v>4366</v>
      </c>
      <c r="BA656">
        <v>1</v>
      </c>
      <c r="BB656" t="str">
        <f t="shared" si="174"/>
        <v xml:space="preserve">N325GC  </v>
      </c>
      <c r="BC656">
        <v>1</v>
      </c>
      <c r="BH656">
        <v>2200</v>
      </c>
      <c r="BI656">
        <v>1</v>
      </c>
      <c r="BJ656">
        <v>1</v>
      </c>
      <c r="BK656">
        <v>0</v>
      </c>
      <c r="BL656">
        <v>0</v>
      </c>
      <c r="BO656">
        <v>0</v>
      </c>
      <c r="BP656">
        <v>0</v>
      </c>
      <c r="BW656" t="str">
        <f>"15:29:01.945"</f>
        <v>15:29:01.945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0</v>
      </c>
      <c r="CP656" t="s">
        <v>119</v>
      </c>
      <c r="CQ656">
        <v>530</v>
      </c>
      <c r="CR656">
        <v>0</v>
      </c>
      <c r="CW656">
        <v>7273371</v>
      </c>
      <c r="CY656">
        <v>0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"01/04/2021 15:28:59.890"</f>
        <v>01/04/2021 15:28:59.890</v>
      </c>
      <c r="C657" t="str">
        <f t="shared" si="173"/>
        <v>FFDDD3C0</v>
      </c>
      <c r="D657" t="s">
        <v>306</v>
      </c>
      <c r="E657">
        <v>15</v>
      </c>
      <c r="H657">
        <v>30</v>
      </c>
      <c r="I657" t="s">
        <v>114</v>
      </c>
      <c r="J657" t="s">
        <v>307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 t="shared" si="178"/>
        <v>15:29:01.000</v>
      </c>
      <c r="T657" t="str">
        <f t="shared" si="178"/>
        <v>15:29:01.000</v>
      </c>
      <c r="U657" t="str">
        <f t="shared" si="171"/>
        <v>A3817C</v>
      </c>
      <c r="V657">
        <v>0</v>
      </c>
      <c r="W657">
        <v>0</v>
      </c>
      <c r="X657">
        <v>1</v>
      </c>
      <c r="Z657">
        <v>1</v>
      </c>
      <c r="AA657">
        <v>8</v>
      </c>
      <c r="AB657">
        <v>3</v>
      </c>
      <c r="AC657">
        <v>0</v>
      </c>
      <c r="AD657">
        <v>9</v>
      </c>
      <c r="AE657">
        <v>0</v>
      </c>
      <c r="AF657">
        <v>3</v>
      </c>
      <c r="AG657">
        <v>2</v>
      </c>
      <c r="AH657">
        <v>0</v>
      </c>
      <c r="AI657" t="s">
        <v>660</v>
      </c>
      <c r="AJ657">
        <v>35.750520000000002</v>
      </c>
      <c r="AK657" t="s">
        <v>661</v>
      </c>
      <c r="AL657">
        <v>-90.816658000000004</v>
      </c>
      <c r="AM657">
        <v>25</v>
      </c>
      <c r="AN657">
        <v>2200</v>
      </c>
      <c r="AO657" t="s">
        <v>118</v>
      </c>
      <c r="AP657">
        <v>-100</v>
      </c>
      <c r="AQ657">
        <v>-38</v>
      </c>
      <c r="AR657">
        <v>-384</v>
      </c>
      <c r="AZ657">
        <v>4366</v>
      </c>
      <c r="BA657">
        <v>1</v>
      </c>
      <c r="BB657" t="str">
        <f t="shared" si="174"/>
        <v xml:space="preserve">N325GC  </v>
      </c>
      <c r="BC657">
        <v>1</v>
      </c>
      <c r="BH657">
        <v>2200</v>
      </c>
      <c r="BI657">
        <v>1</v>
      </c>
      <c r="BJ657">
        <v>1</v>
      </c>
      <c r="BK657">
        <v>0</v>
      </c>
      <c r="BL657">
        <v>0</v>
      </c>
      <c r="BO657">
        <v>0</v>
      </c>
      <c r="BP657">
        <v>0</v>
      </c>
      <c r="BW657" t="str">
        <f>"15:29:01.945"</f>
        <v>15:29:01.945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0</v>
      </c>
      <c r="CP657" t="s">
        <v>119</v>
      </c>
      <c r="CQ657">
        <v>530</v>
      </c>
      <c r="CR657">
        <v>0</v>
      </c>
      <c r="CW657">
        <v>7273371</v>
      </c>
      <c r="CY657">
        <v>0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"01/04/2021 15:29:00.234"</f>
        <v>01/04/2021 15:29:00.234</v>
      </c>
      <c r="C658" t="str">
        <f t="shared" si="173"/>
        <v>FFDDD3C0</v>
      </c>
      <c r="D658" t="s">
        <v>306</v>
      </c>
      <c r="E658">
        <v>15</v>
      </c>
      <c r="H658">
        <v>30</v>
      </c>
      <c r="I658" t="s">
        <v>114</v>
      </c>
      <c r="J658" t="s">
        <v>307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 t="shared" ref="S658:T660" si="179">"15:29:02.000"</f>
        <v>15:29:02.000</v>
      </c>
      <c r="T658" t="str">
        <f t="shared" si="179"/>
        <v>15:29:02.000</v>
      </c>
      <c r="U658" t="str">
        <f t="shared" si="171"/>
        <v>A3817C</v>
      </c>
      <c r="V658">
        <v>0</v>
      </c>
      <c r="W658">
        <v>0</v>
      </c>
      <c r="X658">
        <v>1</v>
      </c>
      <c r="Z658">
        <v>1</v>
      </c>
      <c r="AA658">
        <v>8</v>
      </c>
      <c r="AB658">
        <v>3</v>
      </c>
      <c r="AC658">
        <v>0</v>
      </c>
      <c r="AD658">
        <v>9</v>
      </c>
      <c r="AE658">
        <v>0</v>
      </c>
      <c r="AF658">
        <v>3</v>
      </c>
      <c r="AG658">
        <v>2</v>
      </c>
      <c r="AH658">
        <v>0</v>
      </c>
      <c r="AI658" t="s">
        <v>662</v>
      </c>
      <c r="AJ658">
        <v>35.750349</v>
      </c>
      <c r="AK658" t="s">
        <v>663</v>
      </c>
      <c r="AL658">
        <v>-90.817237000000006</v>
      </c>
      <c r="AM658">
        <v>25</v>
      </c>
      <c r="AN658">
        <v>2200</v>
      </c>
      <c r="AO658" t="s">
        <v>118</v>
      </c>
      <c r="AP658">
        <v>-101</v>
      </c>
      <c r="AQ658">
        <v>-38</v>
      </c>
      <c r="AR658">
        <v>-384</v>
      </c>
      <c r="AZ658">
        <v>4366</v>
      </c>
      <c r="BA658">
        <v>1</v>
      </c>
      <c r="BB658" t="str">
        <f t="shared" si="174"/>
        <v xml:space="preserve">N325GC  </v>
      </c>
      <c r="BC658">
        <v>1</v>
      </c>
      <c r="BH658">
        <v>2200</v>
      </c>
      <c r="BI658">
        <v>1</v>
      </c>
      <c r="BJ658">
        <v>1</v>
      </c>
      <c r="BK658">
        <v>0</v>
      </c>
      <c r="BL658">
        <v>0</v>
      </c>
      <c r="BO658">
        <v>0</v>
      </c>
      <c r="BP658">
        <v>0</v>
      </c>
      <c r="BW658" t="str">
        <f>"15:29:02.322"</f>
        <v>15:29:02.322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0</v>
      </c>
      <c r="CP658" t="s">
        <v>119</v>
      </c>
      <c r="CQ658">
        <v>530</v>
      </c>
      <c r="CR658">
        <v>0</v>
      </c>
      <c r="CW658">
        <v>7273439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"01/04/2021 15:29:00.234"</f>
        <v>01/04/2021 15:29:00.234</v>
      </c>
      <c r="C659" t="str">
        <f t="shared" si="173"/>
        <v>FFDDD3C0</v>
      </c>
      <c r="D659" t="s">
        <v>178</v>
      </c>
      <c r="E659">
        <v>9</v>
      </c>
      <c r="F659">
        <v>1009</v>
      </c>
      <c r="G659" t="s">
        <v>114</v>
      </c>
      <c r="J659" t="s">
        <v>179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 t="shared" si="179"/>
        <v>15:29:02.000</v>
      </c>
      <c r="T659" t="str">
        <f t="shared" si="179"/>
        <v>15:29:02.000</v>
      </c>
      <c r="U659" t="str">
        <f t="shared" si="171"/>
        <v>A3817C</v>
      </c>
      <c r="V659">
        <v>0</v>
      </c>
      <c r="W659">
        <v>0</v>
      </c>
      <c r="X659">
        <v>1</v>
      </c>
      <c r="Z659">
        <v>1</v>
      </c>
      <c r="AA659">
        <v>8</v>
      </c>
      <c r="AB659">
        <v>3</v>
      </c>
      <c r="AC659">
        <v>0</v>
      </c>
      <c r="AD659">
        <v>9</v>
      </c>
      <c r="AE659">
        <v>0</v>
      </c>
      <c r="AF659">
        <v>3</v>
      </c>
      <c r="AG659">
        <v>2</v>
      </c>
      <c r="AH659">
        <v>0</v>
      </c>
      <c r="AI659" t="s">
        <v>662</v>
      </c>
      <c r="AJ659">
        <v>35.750349</v>
      </c>
      <c r="AK659" t="s">
        <v>663</v>
      </c>
      <c r="AL659">
        <v>-90.817237000000006</v>
      </c>
      <c r="AM659">
        <v>25</v>
      </c>
      <c r="AN659">
        <v>2200</v>
      </c>
      <c r="AO659" t="s">
        <v>118</v>
      </c>
      <c r="AP659">
        <v>-101</v>
      </c>
      <c r="AQ659">
        <v>-38</v>
      </c>
      <c r="AR659">
        <v>-384</v>
      </c>
      <c r="AZ659">
        <v>4366</v>
      </c>
      <c r="BA659">
        <v>1</v>
      </c>
      <c r="BB659" t="str">
        <f t="shared" si="174"/>
        <v xml:space="preserve">N325GC  </v>
      </c>
      <c r="BC659">
        <v>1</v>
      </c>
      <c r="BH659">
        <v>2200</v>
      </c>
      <c r="BI659">
        <v>1</v>
      </c>
      <c r="BJ659">
        <v>1</v>
      </c>
      <c r="BK659">
        <v>0</v>
      </c>
      <c r="BL659">
        <v>0</v>
      </c>
      <c r="BO659">
        <v>0</v>
      </c>
      <c r="BP659">
        <v>0</v>
      </c>
      <c r="BW659" t="str">
        <f>"15:29:02.322"</f>
        <v>15:29:02.322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0</v>
      </c>
      <c r="CP659" t="s">
        <v>119</v>
      </c>
      <c r="CQ659">
        <v>530</v>
      </c>
      <c r="CR659">
        <v>0</v>
      </c>
      <c r="CW659">
        <v>7273439</v>
      </c>
      <c r="CY659">
        <v>0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"01/04/2021 15:29:00.234"</f>
        <v>01/04/2021 15:29:00.234</v>
      </c>
      <c r="C660" t="str">
        <f t="shared" si="173"/>
        <v>FFDDD3C0</v>
      </c>
      <c r="D660" t="s">
        <v>113</v>
      </c>
      <c r="E660">
        <v>5</v>
      </c>
      <c r="H660">
        <v>169</v>
      </c>
      <c r="I660" t="s">
        <v>114</v>
      </c>
      <c r="J660" t="s">
        <v>115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 t="shared" si="179"/>
        <v>15:29:02.000</v>
      </c>
      <c r="T660" t="str">
        <f t="shared" si="179"/>
        <v>15:29:02.000</v>
      </c>
      <c r="U660" t="str">
        <f t="shared" si="171"/>
        <v>A3817C</v>
      </c>
      <c r="V660">
        <v>0</v>
      </c>
      <c r="W660">
        <v>0</v>
      </c>
      <c r="X660">
        <v>1</v>
      </c>
      <c r="Z660">
        <v>1</v>
      </c>
      <c r="AA660">
        <v>8</v>
      </c>
      <c r="AB660">
        <v>3</v>
      </c>
      <c r="AC660">
        <v>0</v>
      </c>
      <c r="AD660">
        <v>9</v>
      </c>
      <c r="AE660">
        <v>0</v>
      </c>
      <c r="AF660">
        <v>3</v>
      </c>
      <c r="AG660">
        <v>2</v>
      </c>
      <c r="AH660">
        <v>0</v>
      </c>
      <c r="AI660" t="s">
        <v>662</v>
      </c>
      <c r="AJ660">
        <v>35.750349</v>
      </c>
      <c r="AK660" t="s">
        <v>663</v>
      </c>
      <c r="AL660">
        <v>-90.817237000000006</v>
      </c>
      <c r="AM660">
        <v>25</v>
      </c>
      <c r="AN660">
        <v>2200</v>
      </c>
      <c r="AO660" t="s">
        <v>118</v>
      </c>
      <c r="AP660">
        <v>-101</v>
      </c>
      <c r="AQ660">
        <v>-38</v>
      </c>
      <c r="AR660">
        <v>-384</v>
      </c>
      <c r="AZ660">
        <v>4366</v>
      </c>
      <c r="BA660">
        <v>1</v>
      </c>
      <c r="BB660" t="str">
        <f t="shared" si="174"/>
        <v xml:space="preserve">N325GC  </v>
      </c>
      <c r="BC660">
        <v>1</v>
      </c>
      <c r="BH660">
        <v>2200</v>
      </c>
      <c r="BI660">
        <v>1</v>
      </c>
      <c r="BJ660">
        <v>1</v>
      </c>
      <c r="BK660">
        <v>0</v>
      </c>
      <c r="BL660">
        <v>0</v>
      </c>
      <c r="BO660">
        <v>0</v>
      </c>
      <c r="BP660">
        <v>0</v>
      </c>
      <c r="BW660" t="str">
        <f>"15:29:02.322"</f>
        <v>15:29:02.322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0</v>
      </c>
      <c r="CP660" t="s">
        <v>119</v>
      </c>
      <c r="CQ660">
        <v>530</v>
      </c>
      <c r="CR660">
        <v>0</v>
      </c>
      <c r="CW660">
        <v>7273439</v>
      </c>
      <c r="CY660">
        <v>0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"01/04/2021 15:29:01.183"</f>
        <v>01/04/2021 15:29:01.183</v>
      </c>
      <c r="C661" t="str">
        <f t="shared" si="173"/>
        <v>FFDDD3C0</v>
      </c>
      <c r="D661" t="s">
        <v>113</v>
      </c>
      <c r="E661">
        <v>5</v>
      </c>
      <c r="H661">
        <v>169</v>
      </c>
      <c r="I661" t="s">
        <v>114</v>
      </c>
      <c r="J661" t="s">
        <v>115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 t="shared" ref="S661:T663" si="180">"15:29:03.000"</f>
        <v>15:29:03.000</v>
      </c>
      <c r="T661" t="str">
        <f t="shared" si="180"/>
        <v>15:29:03.000</v>
      </c>
      <c r="U661" t="str">
        <f t="shared" si="171"/>
        <v>A3817C</v>
      </c>
      <c r="V661">
        <v>0</v>
      </c>
      <c r="W661">
        <v>0</v>
      </c>
      <c r="X661">
        <v>1</v>
      </c>
      <c r="Z661">
        <v>1</v>
      </c>
      <c r="AA661">
        <v>8</v>
      </c>
      <c r="AB661">
        <v>3</v>
      </c>
      <c r="AC661">
        <v>0</v>
      </c>
      <c r="AD661">
        <v>9</v>
      </c>
      <c r="AE661">
        <v>0</v>
      </c>
      <c r="AF661">
        <v>3</v>
      </c>
      <c r="AG661">
        <v>2</v>
      </c>
      <c r="AH661">
        <v>0</v>
      </c>
      <c r="AI661" t="s">
        <v>664</v>
      </c>
      <c r="AJ661">
        <v>35.750154999999999</v>
      </c>
      <c r="AK661" t="s">
        <v>665</v>
      </c>
      <c r="AL661">
        <v>-90.817795000000004</v>
      </c>
      <c r="AM661">
        <v>25</v>
      </c>
      <c r="AN661">
        <v>2100</v>
      </c>
      <c r="AO661" t="s">
        <v>118</v>
      </c>
      <c r="AP661">
        <v>-100</v>
      </c>
      <c r="AQ661">
        <v>-39</v>
      </c>
      <c r="AR661">
        <v>-448</v>
      </c>
      <c r="AZ661">
        <v>4366</v>
      </c>
      <c r="BA661">
        <v>1</v>
      </c>
      <c r="BB661" t="str">
        <f t="shared" si="174"/>
        <v xml:space="preserve">N325GC  </v>
      </c>
      <c r="BC661">
        <v>1</v>
      </c>
      <c r="BH661">
        <v>2200</v>
      </c>
      <c r="BI661">
        <v>1</v>
      </c>
      <c r="BJ661">
        <v>1</v>
      </c>
      <c r="BK661">
        <v>0</v>
      </c>
      <c r="BL661">
        <v>0</v>
      </c>
      <c r="BO661">
        <v>0</v>
      </c>
      <c r="BP661">
        <v>0</v>
      </c>
      <c r="BW661" t="str">
        <f>"15:29:03.234"</f>
        <v>15:29:03.234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0</v>
      </c>
      <c r="CP661" t="s">
        <v>119</v>
      </c>
      <c r="CQ661">
        <v>530</v>
      </c>
      <c r="CR661">
        <v>0</v>
      </c>
      <c r="CW661">
        <v>7273622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"01/04/2021 15:29:01.183"</f>
        <v>01/04/2021 15:29:01.183</v>
      </c>
      <c r="C662" t="str">
        <f t="shared" si="173"/>
        <v>FFDDD3C0</v>
      </c>
      <c r="D662" t="s">
        <v>306</v>
      </c>
      <c r="E662">
        <v>15</v>
      </c>
      <c r="H662">
        <v>30</v>
      </c>
      <c r="I662" t="s">
        <v>114</v>
      </c>
      <c r="J662" t="s">
        <v>307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 t="shared" si="180"/>
        <v>15:29:03.000</v>
      </c>
      <c r="T662" t="str">
        <f t="shared" si="180"/>
        <v>15:29:03.000</v>
      </c>
      <c r="U662" t="str">
        <f t="shared" si="171"/>
        <v>A3817C</v>
      </c>
      <c r="V662">
        <v>0</v>
      </c>
      <c r="W662">
        <v>0</v>
      </c>
      <c r="X662">
        <v>1</v>
      </c>
      <c r="Z662">
        <v>1</v>
      </c>
      <c r="AA662">
        <v>8</v>
      </c>
      <c r="AB662">
        <v>3</v>
      </c>
      <c r="AC662">
        <v>0</v>
      </c>
      <c r="AD662">
        <v>9</v>
      </c>
      <c r="AE662">
        <v>0</v>
      </c>
      <c r="AF662">
        <v>3</v>
      </c>
      <c r="AG662">
        <v>2</v>
      </c>
      <c r="AH662">
        <v>0</v>
      </c>
      <c r="AI662" t="s">
        <v>664</v>
      </c>
      <c r="AJ662">
        <v>35.750154999999999</v>
      </c>
      <c r="AK662" t="s">
        <v>665</v>
      </c>
      <c r="AL662">
        <v>-90.817795000000004</v>
      </c>
      <c r="AM662">
        <v>25</v>
      </c>
      <c r="AN662">
        <v>2100</v>
      </c>
      <c r="AO662" t="s">
        <v>118</v>
      </c>
      <c r="AP662">
        <v>-100</v>
      </c>
      <c r="AQ662">
        <v>-39</v>
      </c>
      <c r="AR662">
        <v>-448</v>
      </c>
      <c r="AZ662">
        <v>4366</v>
      </c>
      <c r="BA662">
        <v>1</v>
      </c>
      <c r="BB662" t="str">
        <f t="shared" si="174"/>
        <v xml:space="preserve">N325GC  </v>
      </c>
      <c r="BC662">
        <v>1</v>
      </c>
      <c r="BH662">
        <v>2200</v>
      </c>
      <c r="BI662">
        <v>1</v>
      </c>
      <c r="BJ662">
        <v>1</v>
      </c>
      <c r="BK662">
        <v>0</v>
      </c>
      <c r="BL662">
        <v>0</v>
      </c>
      <c r="BO662">
        <v>0</v>
      </c>
      <c r="BP662">
        <v>0</v>
      </c>
      <c r="BW662" t="str">
        <f>"15:29:03.234"</f>
        <v>15:29:03.234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0</v>
      </c>
      <c r="CP662" t="s">
        <v>119</v>
      </c>
      <c r="CQ662">
        <v>530</v>
      </c>
      <c r="CR662">
        <v>0</v>
      </c>
      <c r="CW662">
        <v>7273622</v>
      </c>
      <c r="CY662">
        <v>0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"01/04/2021 15:29:01.183"</f>
        <v>01/04/2021 15:29:01.183</v>
      </c>
      <c r="C663" t="str">
        <f t="shared" si="173"/>
        <v>FFDDD3C0</v>
      </c>
      <c r="D663" t="s">
        <v>178</v>
      </c>
      <c r="E663">
        <v>9</v>
      </c>
      <c r="F663">
        <v>1009</v>
      </c>
      <c r="G663" t="s">
        <v>114</v>
      </c>
      <c r="J663" t="s">
        <v>179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 t="shared" si="180"/>
        <v>15:29:03.000</v>
      </c>
      <c r="T663" t="str">
        <f t="shared" si="180"/>
        <v>15:29:03.000</v>
      </c>
      <c r="U663" t="str">
        <f t="shared" si="171"/>
        <v>A3817C</v>
      </c>
      <c r="V663">
        <v>0</v>
      </c>
      <c r="W663">
        <v>0</v>
      </c>
      <c r="X663">
        <v>1</v>
      </c>
      <c r="Z663">
        <v>1</v>
      </c>
      <c r="AA663">
        <v>8</v>
      </c>
      <c r="AB663">
        <v>3</v>
      </c>
      <c r="AC663">
        <v>0</v>
      </c>
      <c r="AD663">
        <v>9</v>
      </c>
      <c r="AE663">
        <v>0</v>
      </c>
      <c r="AF663">
        <v>3</v>
      </c>
      <c r="AG663">
        <v>2</v>
      </c>
      <c r="AH663">
        <v>0</v>
      </c>
      <c r="AI663" t="s">
        <v>664</v>
      </c>
      <c r="AJ663">
        <v>35.750154999999999</v>
      </c>
      <c r="AK663" t="s">
        <v>665</v>
      </c>
      <c r="AL663">
        <v>-90.817795000000004</v>
      </c>
      <c r="AM663">
        <v>25</v>
      </c>
      <c r="AN663">
        <v>2100</v>
      </c>
      <c r="AO663" t="s">
        <v>118</v>
      </c>
      <c r="AP663">
        <v>-100</v>
      </c>
      <c r="AQ663">
        <v>-39</v>
      </c>
      <c r="AR663">
        <v>-448</v>
      </c>
      <c r="AZ663">
        <v>4366</v>
      </c>
      <c r="BA663">
        <v>1</v>
      </c>
      <c r="BB663" t="str">
        <f t="shared" si="174"/>
        <v xml:space="preserve">N325GC  </v>
      </c>
      <c r="BC663">
        <v>1</v>
      </c>
      <c r="BH663">
        <v>2200</v>
      </c>
      <c r="BI663">
        <v>1</v>
      </c>
      <c r="BJ663">
        <v>1</v>
      </c>
      <c r="BK663">
        <v>0</v>
      </c>
      <c r="BL663">
        <v>0</v>
      </c>
      <c r="BO663">
        <v>0</v>
      </c>
      <c r="BP663">
        <v>0</v>
      </c>
      <c r="BW663" t="str">
        <f>"15:29:03.234"</f>
        <v>15:29:03.234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0</v>
      </c>
      <c r="CP663" t="s">
        <v>119</v>
      </c>
      <c r="CQ663">
        <v>530</v>
      </c>
      <c r="CR663">
        <v>0</v>
      </c>
      <c r="CW663">
        <v>7273622</v>
      </c>
      <c r="CY663">
        <v>0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"01/04/2021 15:29:02.142"</f>
        <v>01/04/2021 15:29:02.142</v>
      </c>
      <c r="C664" t="str">
        <f t="shared" si="173"/>
        <v>FFDDD3C0</v>
      </c>
      <c r="D664" t="s">
        <v>113</v>
      </c>
      <c r="E664">
        <v>5</v>
      </c>
      <c r="H664">
        <v>169</v>
      </c>
      <c r="I664" t="s">
        <v>114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 t="shared" ref="S664:T666" si="181">"15:29:04.000"</f>
        <v>15:29:04.000</v>
      </c>
      <c r="T664" t="str">
        <f t="shared" si="181"/>
        <v>15:29:04.000</v>
      </c>
      <c r="U664" t="str">
        <f t="shared" si="171"/>
        <v>A3817C</v>
      </c>
      <c r="V664">
        <v>0</v>
      </c>
      <c r="W664">
        <v>0</v>
      </c>
      <c r="X664">
        <v>1</v>
      </c>
      <c r="Z664">
        <v>1</v>
      </c>
      <c r="AA664">
        <v>8</v>
      </c>
      <c r="AB664">
        <v>3</v>
      </c>
      <c r="AC664">
        <v>0</v>
      </c>
      <c r="AD664">
        <v>9</v>
      </c>
      <c r="AE664">
        <v>0</v>
      </c>
      <c r="AF664">
        <v>3</v>
      </c>
      <c r="AG664">
        <v>2</v>
      </c>
      <c r="AH664">
        <v>0</v>
      </c>
      <c r="AI664" t="s">
        <v>666</v>
      </c>
      <c r="AJ664">
        <v>35.749983999999998</v>
      </c>
      <c r="AK664" t="s">
        <v>667</v>
      </c>
      <c r="AL664">
        <v>-90.818374000000006</v>
      </c>
      <c r="AM664">
        <v>25</v>
      </c>
      <c r="AN664">
        <v>2100</v>
      </c>
      <c r="AO664" t="s">
        <v>118</v>
      </c>
      <c r="AP664">
        <v>-101</v>
      </c>
      <c r="AQ664">
        <v>-39</v>
      </c>
      <c r="AR664">
        <v>-384</v>
      </c>
      <c r="AZ664">
        <v>4366</v>
      </c>
      <c r="BA664">
        <v>1</v>
      </c>
      <c r="BB664" t="str">
        <f t="shared" si="174"/>
        <v xml:space="preserve">N325GC  </v>
      </c>
      <c r="BC664">
        <v>1</v>
      </c>
      <c r="BH664">
        <v>2200</v>
      </c>
      <c r="BI664">
        <v>1</v>
      </c>
      <c r="BJ664">
        <v>1</v>
      </c>
      <c r="BK664">
        <v>0</v>
      </c>
      <c r="BL664">
        <v>0</v>
      </c>
      <c r="BO664">
        <v>0</v>
      </c>
      <c r="BP664">
        <v>0</v>
      </c>
      <c r="BW664" t="str">
        <f>"15:29:04.208"</f>
        <v>15:29:04.208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0</v>
      </c>
      <c r="CP664" t="s">
        <v>119</v>
      </c>
      <c r="CQ664">
        <v>530</v>
      </c>
      <c r="CR664">
        <v>0</v>
      </c>
      <c r="CW664">
        <v>7273810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"01/04/2021 15:29:02.142"</f>
        <v>01/04/2021 15:29:02.142</v>
      </c>
      <c r="C665" t="str">
        <f t="shared" si="173"/>
        <v>FFDDD3C0</v>
      </c>
      <c r="D665" t="s">
        <v>306</v>
      </c>
      <c r="E665">
        <v>15</v>
      </c>
      <c r="H665">
        <v>30</v>
      </c>
      <c r="I665" t="s">
        <v>114</v>
      </c>
      <c r="J665" t="s">
        <v>307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 t="shared" si="181"/>
        <v>15:29:04.000</v>
      </c>
      <c r="T665" t="str">
        <f t="shared" si="181"/>
        <v>15:29:04.000</v>
      </c>
      <c r="U665" t="str">
        <f t="shared" si="171"/>
        <v>A3817C</v>
      </c>
      <c r="V665">
        <v>0</v>
      </c>
      <c r="W665">
        <v>0</v>
      </c>
      <c r="X665">
        <v>1</v>
      </c>
      <c r="Z665">
        <v>1</v>
      </c>
      <c r="AA665">
        <v>8</v>
      </c>
      <c r="AB665">
        <v>3</v>
      </c>
      <c r="AC665">
        <v>0</v>
      </c>
      <c r="AD665">
        <v>9</v>
      </c>
      <c r="AE665">
        <v>0</v>
      </c>
      <c r="AF665">
        <v>3</v>
      </c>
      <c r="AG665">
        <v>2</v>
      </c>
      <c r="AH665">
        <v>0</v>
      </c>
      <c r="AI665" t="s">
        <v>666</v>
      </c>
      <c r="AJ665">
        <v>35.749983999999998</v>
      </c>
      <c r="AK665" t="s">
        <v>667</v>
      </c>
      <c r="AL665">
        <v>-90.818374000000006</v>
      </c>
      <c r="AM665">
        <v>25</v>
      </c>
      <c r="AN665">
        <v>2100</v>
      </c>
      <c r="AO665" t="s">
        <v>118</v>
      </c>
      <c r="AP665">
        <v>-101</v>
      </c>
      <c r="AQ665">
        <v>-39</v>
      </c>
      <c r="AR665">
        <v>-384</v>
      </c>
      <c r="AZ665">
        <v>4366</v>
      </c>
      <c r="BA665">
        <v>1</v>
      </c>
      <c r="BB665" t="str">
        <f t="shared" si="174"/>
        <v xml:space="preserve">N325GC  </v>
      </c>
      <c r="BC665">
        <v>1</v>
      </c>
      <c r="BH665">
        <v>2200</v>
      </c>
      <c r="BI665">
        <v>1</v>
      </c>
      <c r="BJ665">
        <v>1</v>
      </c>
      <c r="BK665">
        <v>0</v>
      </c>
      <c r="BL665">
        <v>0</v>
      </c>
      <c r="BO665">
        <v>0</v>
      </c>
      <c r="BP665">
        <v>0</v>
      </c>
      <c r="BW665" t="str">
        <f>"15:29:04.208"</f>
        <v>15:29:04.208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0</v>
      </c>
      <c r="CP665" t="s">
        <v>119</v>
      </c>
      <c r="CQ665">
        <v>530</v>
      </c>
      <c r="CR665">
        <v>0</v>
      </c>
      <c r="CW665">
        <v>7273810</v>
      </c>
      <c r="CY665">
        <v>0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"01/04/2021 15:29:02.142"</f>
        <v>01/04/2021 15:29:02.142</v>
      </c>
      <c r="C666" t="str">
        <f t="shared" si="173"/>
        <v>FFDDD3C0</v>
      </c>
      <c r="D666" t="s">
        <v>178</v>
      </c>
      <c r="E666">
        <v>9</v>
      </c>
      <c r="F666">
        <v>1009</v>
      </c>
      <c r="G666" t="s">
        <v>114</v>
      </c>
      <c r="J666" t="s">
        <v>179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 t="shared" si="181"/>
        <v>15:29:04.000</v>
      </c>
      <c r="T666" t="str">
        <f t="shared" si="181"/>
        <v>15:29:04.000</v>
      </c>
      <c r="U666" t="str">
        <f t="shared" si="171"/>
        <v>A3817C</v>
      </c>
      <c r="V666">
        <v>0</v>
      </c>
      <c r="W666">
        <v>0</v>
      </c>
      <c r="X666">
        <v>1</v>
      </c>
      <c r="Z666">
        <v>1</v>
      </c>
      <c r="AA666">
        <v>8</v>
      </c>
      <c r="AB666">
        <v>3</v>
      </c>
      <c r="AC666">
        <v>0</v>
      </c>
      <c r="AD666">
        <v>9</v>
      </c>
      <c r="AE666">
        <v>0</v>
      </c>
      <c r="AF666">
        <v>3</v>
      </c>
      <c r="AG666">
        <v>2</v>
      </c>
      <c r="AH666">
        <v>0</v>
      </c>
      <c r="AI666" t="s">
        <v>666</v>
      </c>
      <c r="AJ666">
        <v>35.749983999999998</v>
      </c>
      <c r="AK666" t="s">
        <v>667</v>
      </c>
      <c r="AL666">
        <v>-90.818374000000006</v>
      </c>
      <c r="AM666">
        <v>25</v>
      </c>
      <c r="AN666">
        <v>2100</v>
      </c>
      <c r="AO666" t="s">
        <v>118</v>
      </c>
      <c r="AP666">
        <v>-101</v>
      </c>
      <c r="AQ666">
        <v>-39</v>
      </c>
      <c r="AR666">
        <v>-384</v>
      </c>
      <c r="AZ666">
        <v>4366</v>
      </c>
      <c r="BA666">
        <v>1</v>
      </c>
      <c r="BB666" t="str">
        <f t="shared" si="174"/>
        <v xml:space="preserve">N325GC  </v>
      </c>
      <c r="BC666">
        <v>1</v>
      </c>
      <c r="BH666">
        <v>2200</v>
      </c>
      <c r="BI666">
        <v>1</v>
      </c>
      <c r="BJ666">
        <v>1</v>
      </c>
      <c r="BK666">
        <v>0</v>
      </c>
      <c r="BL666">
        <v>0</v>
      </c>
      <c r="BO666">
        <v>0</v>
      </c>
      <c r="BP666">
        <v>0</v>
      </c>
      <c r="BW666" t="str">
        <f>"15:29:04.208"</f>
        <v>15:29:04.208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0</v>
      </c>
      <c r="CP666" t="s">
        <v>119</v>
      </c>
      <c r="CQ666">
        <v>530</v>
      </c>
      <c r="CR666">
        <v>0</v>
      </c>
      <c r="CW666">
        <v>7273810</v>
      </c>
      <c r="CY666">
        <v>0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"01/04/2021 15:29:03.459"</f>
        <v>01/04/2021 15:29:03.459</v>
      </c>
      <c r="C667" t="str">
        <f t="shared" si="173"/>
        <v>FFDDD3C0</v>
      </c>
      <c r="D667" t="s">
        <v>306</v>
      </c>
      <c r="E667">
        <v>15</v>
      </c>
      <c r="H667">
        <v>30</v>
      </c>
      <c r="I667" t="s">
        <v>114</v>
      </c>
      <c r="J667" t="s">
        <v>307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 t="shared" ref="S667:T669" si="182">"15:29:05.000"</f>
        <v>15:29:05.000</v>
      </c>
      <c r="T667" t="str">
        <f t="shared" si="182"/>
        <v>15:29:05.000</v>
      </c>
      <c r="U667" t="str">
        <f t="shared" si="171"/>
        <v>A3817C</v>
      </c>
      <c r="V667">
        <v>0</v>
      </c>
      <c r="W667">
        <v>0</v>
      </c>
      <c r="X667">
        <v>1</v>
      </c>
      <c r="Z667">
        <v>1</v>
      </c>
      <c r="AA667">
        <v>8</v>
      </c>
      <c r="AB667">
        <v>3</v>
      </c>
      <c r="AC667">
        <v>0</v>
      </c>
      <c r="AD667">
        <v>9</v>
      </c>
      <c r="AE667">
        <v>0</v>
      </c>
      <c r="AF667">
        <v>3</v>
      </c>
      <c r="AG667">
        <v>2</v>
      </c>
      <c r="AH667">
        <v>0</v>
      </c>
      <c r="AI667" t="s">
        <v>668</v>
      </c>
      <c r="AJ667">
        <v>35.749791000000002</v>
      </c>
      <c r="AK667" t="s">
        <v>669</v>
      </c>
      <c r="AL667">
        <v>-90.818932000000004</v>
      </c>
      <c r="AM667">
        <v>25</v>
      </c>
      <c r="AN667">
        <v>2200</v>
      </c>
      <c r="AO667" t="s">
        <v>118</v>
      </c>
      <c r="AP667">
        <v>-101</v>
      </c>
      <c r="AQ667">
        <v>-40</v>
      </c>
      <c r="AR667">
        <v>-384</v>
      </c>
      <c r="AZ667">
        <v>4366</v>
      </c>
      <c r="BA667">
        <v>1</v>
      </c>
      <c r="BB667" t="str">
        <f t="shared" si="174"/>
        <v xml:space="preserve">N325GC  </v>
      </c>
      <c r="BC667">
        <v>1</v>
      </c>
      <c r="BH667">
        <v>2200</v>
      </c>
      <c r="BI667">
        <v>1</v>
      </c>
      <c r="BJ667">
        <v>1</v>
      </c>
      <c r="BK667">
        <v>0</v>
      </c>
      <c r="BL667">
        <v>0</v>
      </c>
      <c r="BO667">
        <v>0</v>
      </c>
      <c r="BP667">
        <v>0</v>
      </c>
      <c r="BW667" t="str">
        <f>"15:29:05.506"</f>
        <v>15:29:05.506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0</v>
      </c>
      <c r="CP667" t="s">
        <v>119</v>
      </c>
      <c r="CQ667">
        <v>530</v>
      </c>
      <c r="CR667">
        <v>0</v>
      </c>
      <c r="CW667">
        <v>7274062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"01/04/2021 15:29:03.459"</f>
        <v>01/04/2021 15:29:03.459</v>
      </c>
      <c r="C668" t="str">
        <f t="shared" si="173"/>
        <v>FFDDD3C0</v>
      </c>
      <c r="D668" t="s">
        <v>113</v>
      </c>
      <c r="E668">
        <v>5</v>
      </c>
      <c r="H668">
        <v>169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 t="shared" si="182"/>
        <v>15:29:05.000</v>
      </c>
      <c r="T668" t="str">
        <f t="shared" si="182"/>
        <v>15:29:05.000</v>
      </c>
      <c r="U668" t="str">
        <f t="shared" si="171"/>
        <v>A3817C</v>
      </c>
      <c r="V668">
        <v>0</v>
      </c>
      <c r="W668">
        <v>0</v>
      </c>
      <c r="X668">
        <v>1</v>
      </c>
      <c r="Z668">
        <v>1</v>
      </c>
      <c r="AA668">
        <v>8</v>
      </c>
      <c r="AB668">
        <v>3</v>
      </c>
      <c r="AC668">
        <v>0</v>
      </c>
      <c r="AD668">
        <v>9</v>
      </c>
      <c r="AE668">
        <v>0</v>
      </c>
      <c r="AF668">
        <v>3</v>
      </c>
      <c r="AG668">
        <v>2</v>
      </c>
      <c r="AH668">
        <v>0</v>
      </c>
      <c r="AI668" t="s">
        <v>668</v>
      </c>
      <c r="AJ668">
        <v>35.749791000000002</v>
      </c>
      <c r="AK668" t="s">
        <v>669</v>
      </c>
      <c r="AL668">
        <v>-90.818932000000004</v>
      </c>
      <c r="AM668">
        <v>25</v>
      </c>
      <c r="AN668">
        <v>2200</v>
      </c>
      <c r="AO668" t="s">
        <v>118</v>
      </c>
      <c r="AP668">
        <v>-101</v>
      </c>
      <c r="AQ668">
        <v>-40</v>
      </c>
      <c r="AR668">
        <v>-384</v>
      </c>
      <c r="AZ668">
        <v>4366</v>
      </c>
      <c r="BA668">
        <v>1</v>
      </c>
      <c r="BB668" t="str">
        <f t="shared" si="174"/>
        <v xml:space="preserve">N325GC  </v>
      </c>
      <c r="BC668">
        <v>1</v>
      </c>
      <c r="BH668">
        <v>2200</v>
      </c>
      <c r="BI668">
        <v>1</v>
      </c>
      <c r="BJ668">
        <v>1</v>
      </c>
      <c r="BK668">
        <v>0</v>
      </c>
      <c r="BL668">
        <v>0</v>
      </c>
      <c r="BO668">
        <v>0</v>
      </c>
      <c r="BP668">
        <v>0</v>
      </c>
      <c r="BW668" t="str">
        <f>"15:29:05.506"</f>
        <v>15:29:05.506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0</v>
      </c>
      <c r="CP668" t="s">
        <v>119</v>
      </c>
      <c r="CQ668">
        <v>530</v>
      </c>
      <c r="CR668">
        <v>0</v>
      </c>
      <c r="CW668">
        <v>7274062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"01/04/2021 15:29:03.459"</f>
        <v>01/04/2021 15:29:03.459</v>
      </c>
      <c r="C669" t="str">
        <f t="shared" si="173"/>
        <v>FFDDD3C0</v>
      </c>
      <c r="D669" t="s">
        <v>178</v>
      </c>
      <c r="E669">
        <v>9</v>
      </c>
      <c r="F669">
        <v>1009</v>
      </c>
      <c r="G669" t="s">
        <v>114</v>
      </c>
      <c r="J669" t="s">
        <v>179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 t="shared" si="182"/>
        <v>15:29:05.000</v>
      </c>
      <c r="T669" t="str">
        <f t="shared" si="182"/>
        <v>15:29:05.000</v>
      </c>
      <c r="U669" t="str">
        <f t="shared" si="171"/>
        <v>A3817C</v>
      </c>
      <c r="V669">
        <v>0</v>
      </c>
      <c r="W669">
        <v>0</v>
      </c>
      <c r="X669">
        <v>1</v>
      </c>
      <c r="Z669">
        <v>1</v>
      </c>
      <c r="AA669">
        <v>8</v>
      </c>
      <c r="AB669">
        <v>3</v>
      </c>
      <c r="AC669">
        <v>0</v>
      </c>
      <c r="AD669">
        <v>9</v>
      </c>
      <c r="AE669">
        <v>0</v>
      </c>
      <c r="AF669">
        <v>3</v>
      </c>
      <c r="AG669">
        <v>2</v>
      </c>
      <c r="AH669">
        <v>0</v>
      </c>
      <c r="AI669" t="s">
        <v>668</v>
      </c>
      <c r="AJ669">
        <v>35.749791000000002</v>
      </c>
      <c r="AK669" t="s">
        <v>669</v>
      </c>
      <c r="AL669">
        <v>-90.818932000000004</v>
      </c>
      <c r="AM669">
        <v>25</v>
      </c>
      <c r="AN669">
        <v>2200</v>
      </c>
      <c r="AO669" t="s">
        <v>118</v>
      </c>
      <c r="AP669">
        <v>-101</v>
      </c>
      <c r="AQ669">
        <v>-40</v>
      </c>
      <c r="AR669">
        <v>-384</v>
      </c>
      <c r="AZ669">
        <v>4366</v>
      </c>
      <c r="BA669">
        <v>1</v>
      </c>
      <c r="BB669" t="str">
        <f t="shared" si="174"/>
        <v xml:space="preserve">N325GC  </v>
      </c>
      <c r="BC669">
        <v>1</v>
      </c>
      <c r="BH669">
        <v>2200</v>
      </c>
      <c r="BI669">
        <v>1</v>
      </c>
      <c r="BJ669">
        <v>1</v>
      </c>
      <c r="BK669">
        <v>0</v>
      </c>
      <c r="BL669">
        <v>0</v>
      </c>
      <c r="BO669">
        <v>0</v>
      </c>
      <c r="BP669">
        <v>0</v>
      </c>
      <c r="BW669" t="str">
        <f>"15:29:05.506"</f>
        <v>15:29:05.506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0</v>
      </c>
      <c r="CP669" t="s">
        <v>119</v>
      </c>
      <c r="CQ669">
        <v>530</v>
      </c>
      <c r="CR669">
        <v>0</v>
      </c>
      <c r="CW669">
        <v>7274062</v>
      </c>
      <c r="CY669">
        <v>0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"01/04/2021 15:29:04.362"</f>
        <v>01/04/2021 15:29:04.362</v>
      </c>
      <c r="C670" t="str">
        <f t="shared" si="173"/>
        <v>FFDDD3C0</v>
      </c>
      <c r="D670" t="s">
        <v>306</v>
      </c>
      <c r="E670">
        <v>15</v>
      </c>
      <c r="H670">
        <v>30</v>
      </c>
      <c r="I670" t="s">
        <v>114</v>
      </c>
      <c r="J670" t="s">
        <v>307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 t="shared" ref="S670:T672" si="183">"15:29:06.000"</f>
        <v>15:29:06.000</v>
      </c>
      <c r="T670" t="str">
        <f t="shared" si="183"/>
        <v>15:29:06.000</v>
      </c>
      <c r="U670" t="str">
        <f t="shared" si="171"/>
        <v>A3817C</v>
      </c>
      <c r="V670">
        <v>0</v>
      </c>
      <c r="W670">
        <v>0</v>
      </c>
      <c r="X670">
        <v>1</v>
      </c>
      <c r="Z670">
        <v>1</v>
      </c>
      <c r="AA670">
        <v>8</v>
      </c>
      <c r="AB670">
        <v>3</v>
      </c>
      <c r="AC670">
        <v>0</v>
      </c>
      <c r="AD670">
        <v>9</v>
      </c>
      <c r="AE670">
        <v>0</v>
      </c>
      <c r="AF670">
        <v>3</v>
      </c>
      <c r="AG670">
        <v>2</v>
      </c>
      <c r="AH670">
        <v>0</v>
      </c>
      <c r="AI670" t="s">
        <v>670</v>
      </c>
      <c r="AJ670">
        <v>35.749619000000003</v>
      </c>
      <c r="AK670" t="s">
        <v>671</v>
      </c>
      <c r="AL670">
        <v>-90.819490000000002</v>
      </c>
      <c r="AM670">
        <v>25</v>
      </c>
      <c r="AN670">
        <v>2100</v>
      </c>
      <c r="AO670" t="s">
        <v>118</v>
      </c>
      <c r="AP670">
        <v>-101</v>
      </c>
      <c r="AQ670">
        <v>-40</v>
      </c>
      <c r="AR670">
        <v>-448</v>
      </c>
      <c r="AZ670">
        <v>4366</v>
      </c>
      <c r="BA670">
        <v>1</v>
      </c>
      <c r="BB670" t="str">
        <f t="shared" si="174"/>
        <v xml:space="preserve">N325GC  </v>
      </c>
      <c r="BC670">
        <v>1</v>
      </c>
      <c r="BH670">
        <v>2175</v>
      </c>
      <c r="BI670">
        <v>1</v>
      </c>
      <c r="BJ670">
        <v>1</v>
      </c>
      <c r="BK670">
        <v>0</v>
      </c>
      <c r="BL670">
        <v>0</v>
      </c>
      <c r="BO670">
        <v>0</v>
      </c>
      <c r="BP670">
        <v>0</v>
      </c>
      <c r="BW670" t="str">
        <f>"15:29:06.476"</f>
        <v>15:29:06.476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0</v>
      </c>
      <c r="CP670" t="s">
        <v>119</v>
      </c>
      <c r="CQ670">
        <v>530</v>
      </c>
      <c r="CR670">
        <v>0</v>
      </c>
      <c r="CW670">
        <v>7274265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"01/04/2021 15:29:04.362"</f>
        <v>01/04/2021 15:29:04.362</v>
      </c>
      <c r="C671" t="str">
        <f t="shared" si="173"/>
        <v>FFDDD3C0</v>
      </c>
      <c r="D671" t="s">
        <v>178</v>
      </c>
      <c r="E671">
        <v>9</v>
      </c>
      <c r="F671">
        <v>1009</v>
      </c>
      <c r="G671" t="s">
        <v>114</v>
      </c>
      <c r="J671" t="s">
        <v>179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 t="shared" si="183"/>
        <v>15:29:06.000</v>
      </c>
      <c r="T671" t="str">
        <f t="shared" si="183"/>
        <v>15:29:06.000</v>
      </c>
      <c r="U671" t="str">
        <f t="shared" si="171"/>
        <v>A3817C</v>
      </c>
      <c r="V671">
        <v>0</v>
      </c>
      <c r="W671">
        <v>0</v>
      </c>
      <c r="X671">
        <v>1</v>
      </c>
      <c r="Z671">
        <v>1</v>
      </c>
      <c r="AA671">
        <v>8</v>
      </c>
      <c r="AB671">
        <v>3</v>
      </c>
      <c r="AC671">
        <v>0</v>
      </c>
      <c r="AD671">
        <v>9</v>
      </c>
      <c r="AE671">
        <v>0</v>
      </c>
      <c r="AF671">
        <v>3</v>
      </c>
      <c r="AG671">
        <v>2</v>
      </c>
      <c r="AH671">
        <v>0</v>
      </c>
      <c r="AI671" t="s">
        <v>670</v>
      </c>
      <c r="AJ671">
        <v>35.749619000000003</v>
      </c>
      <c r="AK671" t="s">
        <v>671</v>
      </c>
      <c r="AL671">
        <v>-90.819490000000002</v>
      </c>
      <c r="AM671">
        <v>25</v>
      </c>
      <c r="AN671">
        <v>2100</v>
      </c>
      <c r="AO671" t="s">
        <v>118</v>
      </c>
      <c r="AP671">
        <v>-101</v>
      </c>
      <c r="AQ671">
        <v>-40</v>
      </c>
      <c r="AR671">
        <v>-448</v>
      </c>
      <c r="AZ671">
        <v>4366</v>
      </c>
      <c r="BA671">
        <v>1</v>
      </c>
      <c r="BB671" t="str">
        <f t="shared" si="174"/>
        <v xml:space="preserve">N325GC  </v>
      </c>
      <c r="BC671">
        <v>1</v>
      </c>
      <c r="BH671">
        <v>2175</v>
      </c>
      <c r="BI671">
        <v>1</v>
      </c>
      <c r="BJ671">
        <v>1</v>
      </c>
      <c r="BK671">
        <v>0</v>
      </c>
      <c r="BL671">
        <v>0</v>
      </c>
      <c r="BO671">
        <v>0</v>
      </c>
      <c r="BP671">
        <v>0</v>
      </c>
      <c r="BW671" t="str">
        <f>"15:29:06.476"</f>
        <v>15:29:06.476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0</v>
      </c>
      <c r="CP671" t="s">
        <v>119</v>
      </c>
      <c r="CQ671">
        <v>530</v>
      </c>
      <c r="CR671">
        <v>0</v>
      </c>
      <c r="CW671">
        <v>7274265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"01/04/2021 15:29:04.362"</f>
        <v>01/04/2021 15:29:04.362</v>
      </c>
      <c r="C672" t="str">
        <f t="shared" si="173"/>
        <v>FFDDD3C0</v>
      </c>
      <c r="D672" t="s">
        <v>113</v>
      </c>
      <c r="E672">
        <v>5</v>
      </c>
      <c r="H672">
        <v>169</v>
      </c>
      <c r="I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 t="shared" si="183"/>
        <v>15:29:06.000</v>
      </c>
      <c r="T672" t="str">
        <f t="shared" si="183"/>
        <v>15:29:06.000</v>
      </c>
      <c r="U672" t="str">
        <f t="shared" si="171"/>
        <v>A3817C</v>
      </c>
      <c r="V672">
        <v>0</v>
      </c>
      <c r="W672">
        <v>0</v>
      </c>
      <c r="X672">
        <v>1</v>
      </c>
      <c r="Z672">
        <v>1</v>
      </c>
      <c r="AA672">
        <v>8</v>
      </c>
      <c r="AB672">
        <v>3</v>
      </c>
      <c r="AC672">
        <v>0</v>
      </c>
      <c r="AD672">
        <v>9</v>
      </c>
      <c r="AE672">
        <v>0</v>
      </c>
      <c r="AF672">
        <v>3</v>
      </c>
      <c r="AG672">
        <v>2</v>
      </c>
      <c r="AH672">
        <v>0</v>
      </c>
      <c r="AI672" t="s">
        <v>670</v>
      </c>
      <c r="AJ672">
        <v>35.749619000000003</v>
      </c>
      <c r="AK672" t="s">
        <v>671</v>
      </c>
      <c r="AL672">
        <v>-90.819490000000002</v>
      </c>
      <c r="AM672">
        <v>25</v>
      </c>
      <c r="AN672">
        <v>2100</v>
      </c>
      <c r="AO672" t="s">
        <v>118</v>
      </c>
      <c r="AP672">
        <v>-101</v>
      </c>
      <c r="AQ672">
        <v>-40</v>
      </c>
      <c r="AR672">
        <v>-448</v>
      </c>
      <c r="AZ672">
        <v>4366</v>
      </c>
      <c r="BA672">
        <v>1</v>
      </c>
      <c r="BB672" t="str">
        <f t="shared" si="174"/>
        <v xml:space="preserve">N325GC  </v>
      </c>
      <c r="BC672">
        <v>1</v>
      </c>
      <c r="BH672">
        <v>2175</v>
      </c>
      <c r="BI672">
        <v>1</v>
      </c>
      <c r="BJ672">
        <v>1</v>
      </c>
      <c r="BK672">
        <v>0</v>
      </c>
      <c r="BL672">
        <v>0</v>
      </c>
      <c r="BO672">
        <v>0</v>
      </c>
      <c r="BP672">
        <v>0</v>
      </c>
      <c r="BW672" t="str">
        <f>"15:29:06.476"</f>
        <v>15:29:06.476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0</v>
      </c>
      <c r="CP672" t="s">
        <v>119</v>
      </c>
      <c r="CQ672">
        <v>530</v>
      </c>
      <c r="CR672">
        <v>0</v>
      </c>
      <c r="CW672">
        <v>7274265</v>
      </c>
      <c r="CY672">
        <v>0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"01/04/2021 15:29:05.520"</f>
        <v>01/04/2021 15:29:05.520</v>
      </c>
      <c r="C673" t="str">
        <f t="shared" si="173"/>
        <v>FFDDD3C0</v>
      </c>
      <c r="D673" t="s">
        <v>306</v>
      </c>
      <c r="E673">
        <v>15</v>
      </c>
      <c r="H673">
        <v>30</v>
      </c>
      <c r="I673" t="s">
        <v>114</v>
      </c>
      <c r="J673" t="s">
        <v>307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 t="shared" ref="S673:T675" si="184">"15:29:07.000"</f>
        <v>15:29:07.000</v>
      </c>
      <c r="T673" t="str">
        <f t="shared" si="184"/>
        <v>15:29:07.000</v>
      </c>
      <c r="U673" t="str">
        <f t="shared" si="171"/>
        <v>A3817C</v>
      </c>
      <c r="V673">
        <v>0</v>
      </c>
      <c r="W673">
        <v>0</v>
      </c>
      <c r="X673">
        <v>1</v>
      </c>
      <c r="Z673">
        <v>1</v>
      </c>
      <c r="AA673">
        <v>8</v>
      </c>
      <c r="AB673">
        <v>3</v>
      </c>
      <c r="AC673">
        <v>0</v>
      </c>
      <c r="AD673">
        <v>9</v>
      </c>
      <c r="AE673">
        <v>0</v>
      </c>
      <c r="AF673">
        <v>3</v>
      </c>
      <c r="AG673">
        <v>2</v>
      </c>
      <c r="AH673">
        <v>0</v>
      </c>
      <c r="AI673" t="s">
        <v>672</v>
      </c>
      <c r="AJ673">
        <v>35.749426</v>
      </c>
      <c r="AK673" t="s">
        <v>673</v>
      </c>
      <c r="AL673">
        <v>-90.820069000000004</v>
      </c>
      <c r="AM673">
        <v>25</v>
      </c>
      <c r="AN673">
        <v>2100</v>
      </c>
      <c r="AO673" t="s">
        <v>118</v>
      </c>
      <c r="AP673">
        <v>-103</v>
      </c>
      <c r="AQ673">
        <v>-39</v>
      </c>
      <c r="AR673">
        <v>-512</v>
      </c>
      <c r="AZ673">
        <v>4366</v>
      </c>
      <c r="BA673">
        <v>1</v>
      </c>
      <c r="BB673" t="str">
        <f t="shared" si="174"/>
        <v xml:space="preserve">N325GC  </v>
      </c>
      <c r="BC673">
        <v>1</v>
      </c>
      <c r="BH673">
        <v>2175</v>
      </c>
      <c r="BI673">
        <v>1</v>
      </c>
      <c r="BJ673">
        <v>1</v>
      </c>
      <c r="BK673">
        <v>0</v>
      </c>
      <c r="BL673">
        <v>0</v>
      </c>
      <c r="BO673">
        <v>0</v>
      </c>
      <c r="BP673">
        <v>0</v>
      </c>
      <c r="BW673" t="str">
        <f>"15:29:07.561"</f>
        <v>15:29:07.561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0</v>
      </c>
      <c r="CP673" t="s">
        <v>119</v>
      </c>
      <c r="CQ673">
        <v>530</v>
      </c>
      <c r="CR673">
        <v>0</v>
      </c>
      <c r="CW673">
        <v>7274472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"01/04/2021 15:29:05.520"</f>
        <v>01/04/2021 15:29:05.520</v>
      </c>
      <c r="C674" t="str">
        <f t="shared" si="173"/>
        <v>FFDDD3C0</v>
      </c>
      <c r="D674" t="s">
        <v>113</v>
      </c>
      <c r="E674">
        <v>5</v>
      </c>
      <c r="H674">
        <v>169</v>
      </c>
      <c r="I674" t="s">
        <v>114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 t="shared" si="184"/>
        <v>15:29:07.000</v>
      </c>
      <c r="T674" t="str">
        <f t="shared" si="184"/>
        <v>15:29:07.000</v>
      </c>
      <c r="U674" t="str">
        <f t="shared" si="171"/>
        <v>A3817C</v>
      </c>
      <c r="V674">
        <v>0</v>
      </c>
      <c r="W674">
        <v>0</v>
      </c>
      <c r="X674">
        <v>1</v>
      </c>
      <c r="Z674">
        <v>1</v>
      </c>
      <c r="AA674">
        <v>8</v>
      </c>
      <c r="AB674">
        <v>3</v>
      </c>
      <c r="AC674">
        <v>0</v>
      </c>
      <c r="AD674">
        <v>9</v>
      </c>
      <c r="AE674">
        <v>0</v>
      </c>
      <c r="AF674">
        <v>3</v>
      </c>
      <c r="AG674">
        <v>2</v>
      </c>
      <c r="AH674">
        <v>0</v>
      </c>
      <c r="AI674" t="s">
        <v>672</v>
      </c>
      <c r="AJ674">
        <v>35.749426</v>
      </c>
      <c r="AK674" t="s">
        <v>673</v>
      </c>
      <c r="AL674">
        <v>-90.820069000000004</v>
      </c>
      <c r="AM674">
        <v>25</v>
      </c>
      <c r="AN674">
        <v>2100</v>
      </c>
      <c r="AO674" t="s">
        <v>118</v>
      </c>
      <c r="AP674">
        <v>-103</v>
      </c>
      <c r="AQ674">
        <v>-39</v>
      </c>
      <c r="AR674">
        <v>-512</v>
      </c>
      <c r="AZ674">
        <v>4366</v>
      </c>
      <c r="BA674">
        <v>1</v>
      </c>
      <c r="BB674" t="str">
        <f t="shared" si="174"/>
        <v xml:space="preserve">N325GC  </v>
      </c>
      <c r="BC674">
        <v>1</v>
      </c>
      <c r="BH674">
        <v>2175</v>
      </c>
      <c r="BI674">
        <v>1</v>
      </c>
      <c r="BJ674">
        <v>1</v>
      </c>
      <c r="BK674">
        <v>0</v>
      </c>
      <c r="BL674">
        <v>0</v>
      </c>
      <c r="BO674">
        <v>0</v>
      </c>
      <c r="BP674">
        <v>0</v>
      </c>
      <c r="BW674" t="str">
        <f>"15:29:07.561"</f>
        <v>15:29:07.561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0</v>
      </c>
      <c r="CP674" t="s">
        <v>119</v>
      </c>
      <c r="CQ674">
        <v>530</v>
      </c>
      <c r="CR674">
        <v>0</v>
      </c>
      <c r="CW674">
        <v>7274472</v>
      </c>
      <c r="CY674">
        <v>0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"01/04/2021 15:29:05.520"</f>
        <v>01/04/2021 15:29:05.520</v>
      </c>
      <c r="C675" t="str">
        <f t="shared" si="173"/>
        <v>FFDDD3C0</v>
      </c>
      <c r="D675" t="s">
        <v>178</v>
      </c>
      <c r="E675">
        <v>9</v>
      </c>
      <c r="F675">
        <v>1009</v>
      </c>
      <c r="G675" t="s">
        <v>114</v>
      </c>
      <c r="J675" t="s">
        <v>179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 t="shared" si="184"/>
        <v>15:29:07.000</v>
      </c>
      <c r="T675" t="str">
        <f t="shared" si="184"/>
        <v>15:29:07.000</v>
      </c>
      <c r="U675" t="str">
        <f t="shared" si="171"/>
        <v>A3817C</v>
      </c>
      <c r="V675">
        <v>0</v>
      </c>
      <c r="W675">
        <v>0</v>
      </c>
      <c r="X675">
        <v>1</v>
      </c>
      <c r="Z675">
        <v>1</v>
      </c>
      <c r="AA675">
        <v>8</v>
      </c>
      <c r="AB675">
        <v>3</v>
      </c>
      <c r="AC675">
        <v>0</v>
      </c>
      <c r="AD675">
        <v>9</v>
      </c>
      <c r="AE675">
        <v>0</v>
      </c>
      <c r="AF675">
        <v>3</v>
      </c>
      <c r="AG675">
        <v>2</v>
      </c>
      <c r="AH675">
        <v>0</v>
      </c>
      <c r="AI675" t="s">
        <v>672</v>
      </c>
      <c r="AJ675">
        <v>35.749426</v>
      </c>
      <c r="AK675" t="s">
        <v>673</v>
      </c>
      <c r="AL675">
        <v>-90.820069000000004</v>
      </c>
      <c r="AM675">
        <v>25</v>
      </c>
      <c r="AN675">
        <v>2100</v>
      </c>
      <c r="AO675" t="s">
        <v>118</v>
      </c>
      <c r="AP675">
        <v>-103</v>
      </c>
      <c r="AQ675">
        <v>-39</v>
      </c>
      <c r="AR675">
        <v>-512</v>
      </c>
      <c r="AZ675">
        <v>4366</v>
      </c>
      <c r="BA675">
        <v>1</v>
      </c>
      <c r="BB675" t="str">
        <f t="shared" si="174"/>
        <v xml:space="preserve">N325GC  </v>
      </c>
      <c r="BC675">
        <v>1</v>
      </c>
      <c r="BH675">
        <v>2175</v>
      </c>
      <c r="BI675">
        <v>1</v>
      </c>
      <c r="BJ675">
        <v>1</v>
      </c>
      <c r="BK675">
        <v>0</v>
      </c>
      <c r="BL675">
        <v>0</v>
      </c>
      <c r="BO675">
        <v>0</v>
      </c>
      <c r="BP675">
        <v>0</v>
      </c>
      <c r="BW675" t="str">
        <f>"15:29:07.561"</f>
        <v>15:29:07.561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0</v>
      </c>
      <c r="CP675" t="s">
        <v>119</v>
      </c>
      <c r="CQ675">
        <v>530</v>
      </c>
      <c r="CR675">
        <v>0</v>
      </c>
      <c r="CW675">
        <v>7274472</v>
      </c>
      <c r="CY675">
        <v>0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"01/04/2021 15:29:06.878"</f>
        <v>01/04/2021 15:29:06.878</v>
      </c>
      <c r="C676" t="str">
        <f t="shared" si="173"/>
        <v>FFDDD3C0</v>
      </c>
      <c r="D676" t="s">
        <v>178</v>
      </c>
      <c r="E676">
        <v>9</v>
      </c>
      <c r="F676">
        <v>1009</v>
      </c>
      <c r="G676" t="s">
        <v>114</v>
      </c>
      <c r="J676" t="s">
        <v>179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 t="shared" ref="S676:T678" si="185">"15:29:08.000"</f>
        <v>15:29:08.000</v>
      </c>
      <c r="T676" t="str">
        <f t="shared" si="185"/>
        <v>15:29:08.000</v>
      </c>
      <c r="U676" t="str">
        <f t="shared" si="171"/>
        <v>A3817C</v>
      </c>
      <c r="V676">
        <v>0</v>
      </c>
      <c r="W676">
        <v>0</v>
      </c>
      <c r="X676">
        <v>1</v>
      </c>
      <c r="Z676">
        <v>1</v>
      </c>
      <c r="AA676">
        <v>8</v>
      </c>
      <c r="AB676">
        <v>3</v>
      </c>
      <c r="AC676">
        <v>0</v>
      </c>
      <c r="AD676">
        <v>9</v>
      </c>
      <c r="AE676">
        <v>0</v>
      </c>
      <c r="AF676">
        <v>3</v>
      </c>
      <c r="AG676">
        <v>2</v>
      </c>
      <c r="AH676">
        <v>0</v>
      </c>
      <c r="AI676" t="s">
        <v>674</v>
      </c>
      <c r="AJ676">
        <v>35.749232999999997</v>
      </c>
      <c r="AK676" t="s">
        <v>675</v>
      </c>
      <c r="AL676">
        <v>-90.820649000000003</v>
      </c>
      <c r="AM676">
        <v>25</v>
      </c>
      <c r="AN676">
        <v>2100</v>
      </c>
      <c r="AO676" t="s">
        <v>118</v>
      </c>
      <c r="AP676">
        <v>-102</v>
      </c>
      <c r="AQ676">
        <v>-39</v>
      </c>
      <c r="AR676">
        <v>-448</v>
      </c>
      <c r="AZ676">
        <v>4366</v>
      </c>
      <c r="BA676">
        <v>1</v>
      </c>
      <c r="BB676" t="str">
        <f t="shared" si="174"/>
        <v xml:space="preserve">N325GC  </v>
      </c>
      <c r="BC676">
        <v>1</v>
      </c>
      <c r="BH676">
        <v>2175</v>
      </c>
      <c r="BI676">
        <v>1</v>
      </c>
      <c r="BJ676">
        <v>1</v>
      </c>
      <c r="BK676">
        <v>0</v>
      </c>
      <c r="BL676">
        <v>0</v>
      </c>
      <c r="BO676">
        <v>0</v>
      </c>
      <c r="BP676">
        <v>0</v>
      </c>
      <c r="BW676" t="str">
        <f>"15:29:08.926"</f>
        <v>15:29:08.926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0</v>
      </c>
      <c r="CP676" t="s">
        <v>119</v>
      </c>
      <c r="CQ676">
        <v>530</v>
      </c>
      <c r="CR676">
        <v>0</v>
      </c>
      <c r="CW676">
        <v>7274744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"01/04/2021 15:29:06.878"</f>
        <v>01/04/2021 15:29:06.878</v>
      </c>
      <c r="C677" t="str">
        <f t="shared" si="173"/>
        <v>FFDDD3C0</v>
      </c>
      <c r="D677" t="s">
        <v>306</v>
      </c>
      <c r="E677">
        <v>15</v>
      </c>
      <c r="H677">
        <v>30</v>
      </c>
      <c r="I677" t="s">
        <v>114</v>
      </c>
      <c r="J677" t="s">
        <v>307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 t="shared" si="185"/>
        <v>15:29:08.000</v>
      </c>
      <c r="T677" t="str">
        <f t="shared" si="185"/>
        <v>15:29:08.000</v>
      </c>
      <c r="U677" t="str">
        <f t="shared" si="171"/>
        <v>A3817C</v>
      </c>
      <c r="V677">
        <v>0</v>
      </c>
      <c r="W677">
        <v>0</v>
      </c>
      <c r="X677">
        <v>1</v>
      </c>
      <c r="Z677">
        <v>1</v>
      </c>
      <c r="AA677">
        <v>8</v>
      </c>
      <c r="AB677">
        <v>3</v>
      </c>
      <c r="AC677">
        <v>0</v>
      </c>
      <c r="AD677">
        <v>9</v>
      </c>
      <c r="AE677">
        <v>0</v>
      </c>
      <c r="AF677">
        <v>3</v>
      </c>
      <c r="AG677">
        <v>2</v>
      </c>
      <c r="AH677">
        <v>0</v>
      </c>
      <c r="AI677" t="s">
        <v>674</v>
      </c>
      <c r="AJ677">
        <v>35.749232999999997</v>
      </c>
      <c r="AK677" t="s">
        <v>675</v>
      </c>
      <c r="AL677">
        <v>-90.820649000000003</v>
      </c>
      <c r="AM677">
        <v>25</v>
      </c>
      <c r="AN677">
        <v>2100</v>
      </c>
      <c r="AO677" t="s">
        <v>118</v>
      </c>
      <c r="AP677">
        <v>-102</v>
      </c>
      <c r="AQ677">
        <v>-39</v>
      </c>
      <c r="AR677">
        <v>-448</v>
      </c>
      <c r="AZ677">
        <v>4366</v>
      </c>
      <c r="BA677">
        <v>1</v>
      </c>
      <c r="BB677" t="str">
        <f t="shared" si="174"/>
        <v xml:space="preserve">N325GC  </v>
      </c>
      <c r="BC677">
        <v>1</v>
      </c>
      <c r="BH677">
        <v>2175</v>
      </c>
      <c r="BI677">
        <v>1</v>
      </c>
      <c r="BJ677">
        <v>1</v>
      </c>
      <c r="BK677">
        <v>0</v>
      </c>
      <c r="BL677">
        <v>0</v>
      </c>
      <c r="BO677">
        <v>0</v>
      </c>
      <c r="BP677">
        <v>0</v>
      </c>
      <c r="BW677" t="str">
        <f>"15:29:08.926"</f>
        <v>15:29:08.926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0</v>
      </c>
      <c r="CP677" t="s">
        <v>119</v>
      </c>
      <c r="CQ677">
        <v>530</v>
      </c>
      <c r="CR677">
        <v>0</v>
      </c>
      <c r="CW677">
        <v>7274744</v>
      </c>
      <c r="CY677">
        <v>0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"01/04/2021 15:29:06.878"</f>
        <v>01/04/2021 15:29:06.878</v>
      </c>
      <c r="C678" t="str">
        <f t="shared" si="173"/>
        <v>FFDDD3C0</v>
      </c>
      <c r="D678" t="s">
        <v>113</v>
      </c>
      <c r="E678">
        <v>5</v>
      </c>
      <c r="H678">
        <v>169</v>
      </c>
      <c r="I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 t="shared" si="185"/>
        <v>15:29:08.000</v>
      </c>
      <c r="T678" t="str">
        <f t="shared" si="185"/>
        <v>15:29:08.000</v>
      </c>
      <c r="U678" t="str">
        <f t="shared" si="171"/>
        <v>A3817C</v>
      </c>
      <c r="V678">
        <v>0</v>
      </c>
      <c r="W678">
        <v>0</v>
      </c>
      <c r="X678">
        <v>1</v>
      </c>
      <c r="Z678">
        <v>1</v>
      </c>
      <c r="AA678">
        <v>8</v>
      </c>
      <c r="AB678">
        <v>3</v>
      </c>
      <c r="AC678">
        <v>0</v>
      </c>
      <c r="AD678">
        <v>9</v>
      </c>
      <c r="AE678">
        <v>0</v>
      </c>
      <c r="AF678">
        <v>3</v>
      </c>
      <c r="AG678">
        <v>2</v>
      </c>
      <c r="AH678">
        <v>0</v>
      </c>
      <c r="AI678" t="s">
        <v>674</v>
      </c>
      <c r="AJ678">
        <v>35.749232999999997</v>
      </c>
      <c r="AK678" t="s">
        <v>675</v>
      </c>
      <c r="AL678">
        <v>-90.820649000000003</v>
      </c>
      <c r="AM678">
        <v>25</v>
      </c>
      <c r="AN678">
        <v>2100</v>
      </c>
      <c r="AO678" t="s">
        <v>118</v>
      </c>
      <c r="AP678">
        <v>-102</v>
      </c>
      <c r="AQ678">
        <v>-39</v>
      </c>
      <c r="AR678">
        <v>-448</v>
      </c>
      <c r="AZ678">
        <v>4366</v>
      </c>
      <c r="BA678">
        <v>1</v>
      </c>
      <c r="BB678" t="str">
        <f t="shared" si="174"/>
        <v xml:space="preserve">N325GC  </v>
      </c>
      <c r="BC678">
        <v>1</v>
      </c>
      <c r="BH678">
        <v>2175</v>
      </c>
      <c r="BI678">
        <v>1</v>
      </c>
      <c r="BJ678">
        <v>1</v>
      </c>
      <c r="BK678">
        <v>0</v>
      </c>
      <c r="BL678">
        <v>0</v>
      </c>
      <c r="BO678">
        <v>0</v>
      </c>
      <c r="BP678">
        <v>0</v>
      </c>
      <c r="BW678" t="str">
        <f>"15:29:08.926"</f>
        <v>15:29:08.926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0</v>
      </c>
      <c r="CP678" t="s">
        <v>119</v>
      </c>
      <c r="CQ678">
        <v>530</v>
      </c>
      <c r="CR678">
        <v>0</v>
      </c>
      <c r="CW678">
        <v>7274744</v>
      </c>
      <c r="CY678">
        <v>0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"01/04/2021 15:29:07.130"</f>
        <v>01/04/2021 15:29:07.130</v>
      </c>
      <c r="C679" t="str">
        <f t="shared" si="173"/>
        <v>FFDDD3C0</v>
      </c>
      <c r="D679" t="s">
        <v>178</v>
      </c>
      <c r="E679">
        <v>9</v>
      </c>
      <c r="F679">
        <v>1009</v>
      </c>
      <c r="G679" t="s">
        <v>114</v>
      </c>
      <c r="J679" t="s">
        <v>179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 t="shared" ref="S679:T681" si="186">"15:29:09.000"</f>
        <v>15:29:09.000</v>
      </c>
      <c r="T679" t="str">
        <f t="shared" si="186"/>
        <v>15:29:09.000</v>
      </c>
      <c r="U679" t="str">
        <f t="shared" si="171"/>
        <v>A3817C</v>
      </c>
      <c r="V679">
        <v>0</v>
      </c>
      <c r="W679">
        <v>0</v>
      </c>
      <c r="X679">
        <v>1</v>
      </c>
      <c r="Z679">
        <v>1</v>
      </c>
      <c r="AA679">
        <v>8</v>
      </c>
      <c r="AB679">
        <v>3</v>
      </c>
      <c r="AC679">
        <v>0</v>
      </c>
      <c r="AD679">
        <v>9</v>
      </c>
      <c r="AE679">
        <v>0</v>
      </c>
      <c r="AF679">
        <v>3</v>
      </c>
      <c r="AG679">
        <v>2</v>
      </c>
      <c r="AH679">
        <v>0</v>
      </c>
      <c r="AI679" t="s">
        <v>676</v>
      </c>
      <c r="AJ679">
        <v>35.749060999999998</v>
      </c>
      <c r="AK679" t="s">
        <v>677</v>
      </c>
      <c r="AL679">
        <v>-90.821228000000005</v>
      </c>
      <c r="AM679">
        <v>25</v>
      </c>
      <c r="AN679">
        <v>2100</v>
      </c>
      <c r="AO679" t="s">
        <v>118</v>
      </c>
      <c r="AP679">
        <v>-103</v>
      </c>
      <c r="AQ679">
        <v>-38</v>
      </c>
      <c r="AR679">
        <v>-512</v>
      </c>
      <c r="AZ679">
        <v>4366</v>
      </c>
      <c r="BA679">
        <v>1</v>
      </c>
      <c r="BB679" t="str">
        <f t="shared" si="174"/>
        <v xml:space="preserve">N325GC  </v>
      </c>
      <c r="BC679">
        <v>1</v>
      </c>
      <c r="BH679">
        <v>2150</v>
      </c>
      <c r="BI679">
        <v>1</v>
      </c>
      <c r="BJ679">
        <v>1</v>
      </c>
      <c r="BK679">
        <v>0</v>
      </c>
      <c r="BL679">
        <v>0</v>
      </c>
      <c r="BO679">
        <v>0</v>
      </c>
      <c r="BP679">
        <v>0</v>
      </c>
      <c r="BW679" t="str">
        <f>"15:29:09.198"</f>
        <v>15:29:09.198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0</v>
      </c>
      <c r="CP679" t="s">
        <v>119</v>
      </c>
      <c r="CQ679">
        <v>530</v>
      </c>
      <c r="CR679">
        <v>0</v>
      </c>
      <c r="CW679">
        <v>7274787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"01/04/2021 15:29:07.130"</f>
        <v>01/04/2021 15:29:07.130</v>
      </c>
      <c r="C680" t="str">
        <f t="shared" si="173"/>
        <v>FFDDD3C0</v>
      </c>
      <c r="D680" t="s">
        <v>306</v>
      </c>
      <c r="E680">
        <v>15</v>
      </c>
      <c r="H680">
        <v>30</v>
      </c>
      <c r="I680" t="s">
        <v>114</v>
      </c>
      <c r="J680" t="s">
        <v>307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 t="shared" si="186"/>
        <v>15:29:09.000</v>
      </c>
      <c r="T680" t="str">
        <f t="shared" si="186"/>
        <v>15:29:09.000</v>
      </c>
      <c r="U680" t="str">
        <f t="shared" si="171"/>
        <v>A3817C</v>
      </c>
      <c r="V680">
        <v>0</v>
      </c>
      <c r="W680">
        <v>0</v>
      </c>
      <c r="X680">
        <v>1</v>
      </c>
      <c r="Z680">
        <v>1</v>
      </c>
      <c r="AA680">
        <v>8</v>
      </c>
      <c r="AB680">
        <v>3</v>
      </c>
      <c r="AC680">
        <v>0</v>
      </c>
      <c r="AD680">
        <v>9</v>
      </c>
      <c r="AE680">
        <v>0</v>
      </c>
      <c r="AF680">
        <v>3</v>
      </c>
      <c r="AG680">
        <v>2</v>
      </c>
      <c r="AH680">
        <v>0</v>
      </c>
      <c r="AI680" t="s">
        <v>676</v>
      </c>
      <c r="AJ680">
        <v>35.749060999999998</v>
      </c>
      <c r="AK680" t="s">
        <v>677</v>
      </c>
      <c r="AL680">
        <v>-90.821228000000005</v>
      </c>
      <c r="AM680">
        <v>25</v>
      </c>
      <c r="AN680">
        <v>2100</v>
      </c>
      <c r="AO680" t="s">
        <v>118</v>
      </c>
      <c r="AP680">
        <v>-103</v>
      </c>
      <c r="AQ680">
        <v>-38</v>
      </c>
      <c r="AR680">
        <v>-512</v>
      </c>
      <c r="AZ680">
        <v>4366</v>
      </c>
      <c r="BA680">
        <v>1</v>
      </c>
      <c r="BB680" t="str">
        <f t="shared" si="174"/>
        <v xml:space="preserve">N325GC  </v>
      </c>
      <c r="BC680">
        <v>1</v>
      </c>
      <c r="BH680">
        <v>2150</v>
      </c>
      <c r="BI680">
        <v>1</v>
      </c>
      <c r="BJ680">
        <v>1</v>
      </c>
      <c r="BK680">
        <v>0</v>
      </c>
      <c r="BL680">
        <v>0</v>
      </c>
      <c r="BO680">
        <v>0</v>
      </c>
      <c r="BP680">
        <v>0</v>
      </c>
      <c r="BW680" t="str">
        <f>"15:29:09.198"</f>
        <v>15:29:09.198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0</v>
      </c>
      <c r="CP680" t="s">
        <v>119</v>
      </c>
      <c r="CQ680">
        <v>530</v>
      </c>
      <c r="CR680">
        <v>0</v>
      </c>
      <c r="CW680">
        <v>7274787</v>
      </c>
      <c r="CY680">
        <v>0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"01/04/2021 15:29:07.130"</f>
        <v>01/04/2021 15:29:07.130</v>
      </c>
      <c r="C681" t="str">
        <f t="shared" si="173"/>
        <v>FFDDD3C0</v>
      </c>
      <c r="D681" t="s">
        <v>113</v>
      </c>
      <c r="E681">
        <v>5</v>
      </c>
      <c r="H681">
        <v>169</v>
      </c>
      <c r="I681" t="s">
        <v>114</v>
      </c>
      <c r="J681" t="s">
        <v>115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 t="shared" si="186"/>
        <v>15:29:09.000</v>
      </c>
      <c r="T681" t="str">
        <f t="shared" si="186"/>
        <v>15:29:09.000</v>
      </c>
      <c r="U681" t="str">
        <f t="shared" si="171"/>
        <v>A3817C</v>
      </c>
      <c r="V681">
        <v>0</v>
      </c>
      <c r="W681">
        <v>0</v>
      </c>
      <c r="X681">
        <v>1</v>
      </c>
      <c r="Z681">
        <v>1</v>
      </c>
      <c r="AA681">
        <v>8</v>
      </c>
      <c r="AB681">
        <v>3</v>
      </c>
      <c r="AC681">
        <v>0</v>
      </c>
      <c r="AD681">
        <v>9</v>
      </c>
      <c r="AE681">
        <v>0</v>
      </c>
      <c r="AF681">
        <v>3</v>
      </c>
      <c r="AG681">
        <v>2</v>
      </c>
      <c r="AH681">
        <v>0</v>
      </c>
      <c r="AI681" t="s">
        <v>676</v>
      </c>
      <c r="AJ681">
        <v>35.749060999999998</v>
      </c>
      <c r="AK681" t="s">
        <v>677</v>
      </c>
      <c r="AL681">
        <v>-90.821228000000005</v>
      </c>
      <c r="AM681">
        <v>25</v>
      </c>
      <c r="AN681">
        <v>2100</v>
      </c>
      <c r="AO681" t="s">
        <v>118</v>
      </c>
      <c r="AP681">
        <v>-103</v>
      </c>
      <c r="AQ681">
        <v>-38</v>
      </c>
      <c r="AR681">
        <v>-512</v>
      </c>
      <c r="AZ681">
        <v>4366</v>
      </c>
      <c r="BA681">
        <v>1</v>
      </c>
      <c r="BB681" t="str">
        <f t="shared" si="174"/>
        <v xml:space="preserve">N325GC  </v>
      </c>
      <c r="BC681">
        <v>1</v>
      </c>
      <c r="BH681">
        <v>2150</v>
      </c>
      <c r="BI681">
        <v>1</v>
      </c>
      <c r="BJ681">
        <v>1</v>
      </c>
      <c r="BK681">
        <v>0</v>
      </c>
      <c r="BL681">
        <v>0</v>
      </c>
      <c r="BO681">
        <v>0</v>
      </c>
      <c r="BP681">
        <v>0</v>
      </c>
      <c r="BW681" t="str">
        <f>"15:29:09.198"</f>
        <v>15:29:09.198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0</v>
      </c>
      <c r="CP681" t="s">
        <v>119</v>
      </c>
      <c r="CQ681">
        <v>530</v>
      </c>
      <c r="CR681">
        <v>0</v>
      </c>
      <c r="CW681">
        <v>7274787</v>
      </c>
      <c r="CY681">
        <v>0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"01/04/2021 15:29:08.256"</f>
        <v>01/04/2021 15:29:08.256</v>
      </c>
      <c r="C682" t="str">
        <f t="shared" si="173"/>
        <v>FFDDD3C0</v>
      </c>
      <c r="D682" t="s">
        <v>113</v>
      </c>
      <c r="E682">
        <v>5</v>
      </c>
      <c r="H682">
        <v>169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 t="shared" ref="S682:T684" si="187">"15:29:10.000"</f>
        <v>15:29:10.000</v>
      </c>
      <c r="T682" t="str">
        <f t="shared" si="187"/>
        <v>15:29:10.000</v>
      </c>
      <c r="U682" t="str">
        <f t="shared" si="171"/>
        <v>A3817C</v>
      </c>
      <c r="V682">
        <v>0</v>
      </c>
      <c r="W682">
        <v>0</v>
      </c>
      <c r="X682">
        <v>1</v>
      </c>
      <c r="Z682">
        <v>1</v>
      </c>
      <c r="AA682">
        <v>8</v>
      </c>
      <c r="AB682">
        <v>3</v>
      </c>
      <c r="AC682">
        <v>0</v>
      </c>
      <c r="AD682">
        <v>9</v>
      </c>
      <c r="AE682">
        <v>0</v>
      </c>
      <c r="AF682">
        <v>3</v>
      </c>
      <c r="AG682">
        <v>2</v>
      </c>
      <c r="AH682">
        <v>0</v>
      </c>
      <c r="AI682" t="s">
        <v>678</v>
      </c>
      <c r="AJ682">
        <v>35.748888999999998</v>
      </c>
      <c r="AK682" t="s">
        <v>679</v>
      </c>
      <c r="AL682">
        <v>-90.821807000000007</v>
      </c>
      <c r="AM682">
        <v>25</v>
      </c>
      <c r="AN682">
        <v>2100</v>
      </c>
      <c r="AO682" t="s">
        <v>118</v>
      </c>
      <c r="AP682">
        <v>-104</v>
      </c>
      <c r="AQ682">
        <v>-38</v>
      </c>
      <c r="AR682">
        <v>-576</v>
      </c>
      <c r="AZ682">
        <v>4366</v>
      </c>
      <c r="BA682">
        <v>1</v>
      </c>
      <c r="BB682" t="str">
        <f t="shared" si="174"/>
        <v xml:space="preserve">N325GC  </v>
      </c>
      <c r="BC682">
        <v>1</v>
      </c>
      <c r="BH682">
        <v>2150</v>
      </c>
      <c r="BI682">
        <v>1</v>
      </c>
      <c r="BJ682">
        <v>1</v>
      </c>
      <c r="BK682">
        <v>0</v>
      </c>
      <c r="BL682">
        <v>0</v>
      </c>
      <c r="BO682">
        <v>0</v>
      </c>
      <c r="BP682">
        <v>0</v>
      </c>
      <c r="BW682" t="str">
        <f>"15:29:10.358"</f>
        <v>15:29:10.358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0</v>
      </c>
      <c r="CP682" t="s">
        <v>119</v>
      </c>
      <c r="CQ682">
        <v>530</v>
      </c>
      <c r="CR682">
        <v>0</v>
      </c>
      <c r="CW682">
        <v>7275019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"01/04/2021 15:29:08.256"</f>
        <v>01/04/2021 15:29:08.256</v>
      </c>
      <c r="C683" t="str">
        <f t="shared" si="173"/>
        <v>FFDDD3C0</v>
      </c>
      <c r="D683" t="s">
        <v>178</v>
      </c>
      <c r="E683">
        <v>9</v>
      </c>
      <c r="F683">
        <v>1009</v>
      </c>
      <c r="G683" t="s">
        <v>114</v>
      </c>
      <c r="J683" t="s">
        <v>179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 t="shared" si="187"/>
        <v>15:29:10.000</v>
      </c>
      <c r="T683" t="str">
        <f t="shared" si="187"/>
        <v>15:29:10.000</v>
      </c>
      <c r="U683" t="str">
        <f t="shared" si="171"/>
        <v>A3817C</v>
      </c>
      <c r="V683">
        <v>0</v>
      </c>
      <c r="W683">
        <v>0</v>
      </c>
      <c r="X683">
        <v>1</v>
      </c>
      <c r="Z683">
        <v>1</v>
      </c>
      <c r="AA683">
        <v>8</v>
      </c>
      <c r="AB683">
        <v>3</v>
      </c>
      <c r="AC683">
        <v>0</v>
      </c>
      <c r="AD683">
        <v>9</v>
      </c>
      <c r="AE683">
        <v>0</v>
      </c>
      <c r="AF683">
        <v>3</v>
      </c>
      <c r="AG683">
        <v>2</v>
      </c>
      <c r="AH683">
        <v>0</v>
      </c>
      <c r="AI683" t="s">
        <v>678</v>
      </c>
      <c r="AJ683">
        <v>35.748888999999998</v>
      </c>
      <c r="AK683" t="s">
        <v>679</v>
      </c>
      <c r="AL683">
        <v>-90.821807000000007</v>
      </c>
      <c r="AM683">
        <v>25</v>
      </c>
      <c r="AN683">
        <v>2100</v>
      </c>
      <c r="AO683" t="s">
        <v>118</v>
      </c>
      <c r="AP683">
        <v>-104</v>
      </c>
      <c r="AQ683">
        <v>-38</v>
      </c>
      <c r="AR683">
        <v>-576</v>
      </c>
      <c r="AZ683">
        <v>4366</v>
      </c>
      <c r="BA683">
        <v>1</v>
      </c>
      <c r="BB683" t="str">
        <f t="shared" si="174"/>
        <v xml:space="preserve">N325GC  </v>
      </c>
      <c r="BC683">
        <v>1</v>
      </c>
      <c r="BH683">
        <v>2150</v>
      </c>
      <c r="BI683">
        <v>1</v>
      </c>
      <c r="BJ683">
        <v>1</v>
      </c>
      <c r="BK683">
        <v>0</v>
      </c>
      <c r="BL683">
        <v>0</v>
      </c>
      <c r="BO683">
        <v>0</v>
      </c>
      <c r="BP683">
        <v>0</v>
      </c>
      <c r="BW683" t="str">
        <f>"15:29:10.358"</f>
        <v>15:29:10.358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0</v>
      </c>
      <c r="CP683" t="s">
        <v>119</v>
      </c>
      <c r="CQ683">
        <v>530</v>
      </c>
      <c r="CR683">
        <v>0</v>
      </c>
      <c r="CW683">
        <v>7275019</v>
      </c>
      <c r="CY683">
        <v>0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"01/04/2021 15:29:08.256"</f>
        <v>01/04/2021 15:29:08.256</v>
      </c>
      <c r="C684" t="str">
        <f t="shared" si="173"/>
        <v>FFDDD3C0</v>
      </c>
      <c r="D684" t="s">
        <v>306</v>
      </c>
      <c r="E684">
        <v>15</v>
      </c>
      <c r="H684">
        <v>30</v>
      </c>
      <c r="I684" t="s">
        <v>114</v>
      </c>
      <c r="J684" t="s">
        <v>307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 t="shared" si="187"/>
        <v>15:29:10.000</v>
      </c>
      <c r="T684" t="str">
        <f t="shared" si="187"/>
        <v>15:29:10.000</v>
      </c>
      <c r="U684" t="str">
        <f t="shared" si="171"/>
        <v>A3817C</v>
      </c>
      <c r="V684">
        <v>0</v>
      </c>
      <c r="W684">
        <v>0</v>
      </c>
      <c r="X684">
        <v>1</v>
      </c>
      <c r="Z684">
        <v>1</v>
      </c>
      <c r="AA684">
        <v>8</v>
      </c>
      <c r="AB684">
        <v>3</v>
      </c>
      <c r="AC684">
        <v>0</v>
      </c>
      <c r="AD684">
        <v>9</v>
      </c>
      <c r="AE684">
        <v>0</v>
      </c>
      <c r="AF684">
        <v>3</v>
      </c>
      <c r="AG684">
        <v>2</v>
      </c>
      <c r="AH684">
        <v>0</v>
      </c>
      <c r="AI684" t="s">
        <v>678</v>
      </c>
      <c r="AJ684">
        <v>35.748888999999998</v>
      </c>
      <c r="AK684" t="s">
        <v>679</v>
      </c>
      <c r="AL684">
        <v>-90.821807000000007</v>
      </c>
      <c r="AM684">
        <v>25</v>
      </c>
      <c r="AN684">
        <v>2100</v>
      </c>
      <c r="AO684" t="s">
        <v>118</v>
      </c>
      <c r="AP684">
        <v>-104</v>
      </c>
      <c r="AQ684">
        <v>-38</v>
      </c>
      <c r="AR684">
        <v>-576</v>
      </c>
      <c r="AZ684">
        <v>4366</v>
      </c>
      <c r="BA684">
        <v>1</v>
      </c>
      <c r="BB684" t="str">
        <f t="shared" si="174"/>
        <v xml:space="preserve">N325GC  </v>
      </c>
      <c r="BC684">
        <v>1</v>
      </c>
      <c r="BH684">
        <v>2150</v>
      </c>
      <c r="BI684">
        <v>1</v>
      </c>
      <c r="BJ684">
        <v>1</v>
      </c>
      <c r="BK684">
        <v>0</v>
      </c>
      <c r="BL684">
        <v>0</v>
      </c>
      <c r="BO684">
        <v>0</v>
      </c>
      <c r="BP684">
        <v>0</v>
      </c>
      <c r="BW684" t="str">
        <f>"15:29:10.358"</f>
        <v>15:29:10.358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0</v>
      </c>
      <c r="CP684" t="s">
        <v>119</v>
      </c>
      <c r="CQ684">
        <v>530</v>
      </c>
      <c r="CR684">
        <v>0</v>
      </c>
      <c r="CW684">
        <v>7275019</v>
      </c>
      <c r="CY684">
        <v>0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"01/04/2021 15:29:09.152"</f>
        <v>01/04/2021 15:29:09.152</v>
      </c>
      <c r="C685" t="str">
        <f t="shared" si="173"/>
        <v>FFDDD3C0</v>
      </c>
      <c r="D685" t="s">
        <v>178</v>
      </c>
      <c r="E685">
        <v>9</v>
      </c>
      <c r="F685">
        <v>1009</v>
      </c>
      <c r="G685" t="s">
        <v>114</v>
      </c>
      <c r="J685" t="s">
        <v>179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>"15:29:11.000"</f>
        <v>15:29:11.000</v>
      </c>
      <c r="T685" t="str">
        <f>"15:29:11.000"</f>
        <v>15:29:11.000</v>
      </c>
      <c r="U685" t="str">
        <f t="shared" si="171"/>
        <v>A3817C</v>
      </c>
      <c r="V685">
        <v>0</v>
      </c>
      <c r="W685">
        <v>0</v>
      </c>
      <c r="X685">
        <v>2</v>
      </c>
      <c r="Z685">
        <v>1</v>
      </c>
      <c r="AA685">
        <v>8</v>
      </c>
      <c r="AB685">
        <v>3</v>
      </c>
      <c r="AC685">
        <v>0</v>
      </c>
      <c r="AD685">
        <v>9</v>
      </c>
      <c r="AE685">
        <v>0</v>
      </c>
      <c r="AF685">
        <v>3</v>
      </c>
      <c r="AG685">
        <v>2</v>
      </c>
      <c r="AH685">
        <v>0</v>
      </c>
      <c r="AI685" t="s">
        <v>680</v>
      </c>
      <c r="AJ685">
        <v>35.748717999999997</v>
      </c>
      <c r="AK685" t="s">
        <v>681</v>
      </c>
      <c r="AL685">
        <v>-90.822407999999996</v>
      </c>
      <c r="AM685">
        <v>25</v>
      </c>
      <c r="AN685">
        <v>2100</v>
      </c>
      <c r="AO685" t="s">
        <v>118</v>
      </c>
      <c r="AP685">
        <v>-104</v>
      </c>
      <c r="AQ685">
        <v>-37</v>
      </c>
      <c r="AR685">
        <v>-512</v>
      </c>
      <c r="AZ685">
        <v>4366</v>
      </c>
      <c r="BA685">
        <v>1</v>
      </c>
      <c r="BB685" t="str">
        <f t="shared" si="174"/>
        <v xml:space="preserve">N325GC  </v>
      </c>
      <c r="BC685">
        <v>1</v>
      </c>
      <c r="BH685">
        <v>2150</v>
      </c>
      <c r="BI685">
        <v>1</v>
      </c>
      <c r="BJ685">
        <v>1</v>
      </c>
      <c r="BK685">
        <v>0</v>
      </c>
      <c r="BL685">
        <v>0</v>
      </c>
      <c r="BO685">
        <v>0</v>
      </c>
      <c r="BP685">
        <v>0</v>
      </c>
      <c r="BW685" t="str">
        <f>"15:29:11.217"</f>
        <v>15:29:11.217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0</v>
      </c>
      <c r="CP685" t="s">
        <v>119</v>
      </c>
      <c r="CQ685">
        <v>530</v>
      </c>
      <c r="CR685">
        <v>0</v>
      </c>
      <c r="CW685">
        <v>7275176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"01/04/2021 15:29:09.152"</f>
        <v>01/04/2021 15:29:09.152</v>
      </c>
      <c r="C686" t="str">
        <f t="shared" si="173"/>
        <v>FFDDD3C0</v>
      </c>
      <c r="D686" t="s">
        <v>113</v>
      </c>
      <c r="E686">
        <v>5</v>
      </c>
      <c r="H686">
        <v>169</v>
      </c>
      <c r="I686" t="s">
        <v>114</v>
      </c>
      <c r="J686" t="s">
        <v>115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>"15:29:11.000"</f>
        <v>15:29:11.000</v>
      </c>
      <c r="T686" t="str">
        <f>"15:29:11.000"</f>
        <v>15:29:11.000</v>
      </c>
      <c r="U686" t="str">
        <f t="shared" si="171"/>
        <v>A3817C</v>
      </c>
      <c r="V686">
        <v>0</v>
      </c>
      <c r="W686">
        <v>0</v>
      </c>
      <c r="X686">
        <v>2</v>
      </c>
      <c r="Z686">
        <v>1</v>
      </c>
      <c r="AA686">
        <v>8</v>
      </c>
      <c r="AB686">
        <v>3</v>
      </c>
      <c r="AC686">
        <v>0</v>
      </c>
      <c r="AD686">
        <v>9</v>
      </c>
      <c r="AE686">
        <v>0</v>
      </c>
      <c r="AF686">
        <v>3</v>
      </c>
      <c r="AG686">
        <v>2</v>
      </c>
      <c r="AH686">
        <v>0</v>
      </c>
      <c r="AI686" t="s">
        <v>680</v>
      </c>
      <c r="AJ686">
        <v>35.748717999999997</v>
      </c>
      <c r="AK686" t="s">
        <v>681</v>
      </c>
      <c r="AL686">
        <v>-90.822407999999996</v>
      </c>
      <c r="AM686">
        <v>25</v>
      </c>
      <c r="AN686">
        <v>2100</v>
      </c>
      <c r="AO686" t="s">
        <v>118</v>
      </c>
      <c r="AP686">
        <v>-104</v>
      </c>
      <c r="AQ686">
        <v>-37</v>
      </c>
      <c r="AR686">
        <v>-512</v>
      </c>
      <c r="AZ686">
        <v>4366</v>
      </c>
      <c r="BA686">
        <v>1</v>
      </c>
      <c r="BB686" t="str">
        <f t="shared" si="174"/>
        <v xml:space="preserve">N325GC  </v>
      </c>
      <c r="BC686">
        <v>1</v>
      </c>
      <c r="BH686">
        <v>2150</v>
      </c>
      <c r="BI686">
        <v>1</v>
      </c>
      <c r="BJ686">
        <v>1</v>
      </c>
      <c r="BK686">
        <v>0</v>
      </c>
      <c r="BL686">
        <v>0</v>
      </c>
      <c r="BO686">
        <v>0</v>
      </c>
      <c r="BP686">
        <v>0</v>
      </c>
      <c r="BW686" t="str">
        <f>"15:29:11.217"</f>
        <v>15:29:11.217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0</v>
      </c>
      <c r="CP686" t="s">
        <v>119</v>
      </c>
      <c r="CQ686">
        <v>530</v>
      </c>
      <c r="CR686">
        <v>0</v>
      </c>
      <c r="CW686">
        <v>7275176</v>
      </c>
      <c r="CY686">
        <v>0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"01/04/2021 15:29:10.266"</f>
        <v>01/04/2021 15:29:10.266</v>
      </c>
      <c r="C687" t="str">
        <f t="shared" si="173"/>
        <v>FFDDD3C0</v>
      </c>
      <c r="D687" t="s">
        <v>113</v>
      </c>
      <c r="E687">
        <v>5</v>
      </c>
      <c r="H687">
        <v>169</v>
      </c>
      <c r="I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>"15:29:12.000"</f>
        <v>15:29:12.000</v>
      </c>
      <c r="T687" t="str">
        <f>"15:29:12.000"</f>
        <v>15:29:12.000</v>
      </c>
      <c r="U687" t="str">
        <f t="shared" si="171"/>
        <v>A3817C</v>
      </c>
      <c r="V687">
        <v>0</v>
      </c>
      <c r="W687">
        <v>0</v>
      </c>
      <c r="X687">
        <v>2</v>
      </c>
      <c r="Z687">
        <v>1</v>
      </c>
      <c r="AA687">
        <v>8</v>
      </c>
      <c r="AB687">
        <v>3</v>
      </c>
      <c r="AC687">
        <v>0</v>
      </c>
      <c r="AD687">
        <v>9</v>
      </c>
      <c r="AE687">
        <v>0</v>
      </c>
      <c r="AF687">
        <v>3</v>
      </c>
      <c r="AG687">
        <v>2</v>
      </c>
      <c r="AH687">
        <v>0</v>
      </c>
      <c r="AI687" t="s">
        <v>682</v>
      </c>
      <c r="AJ687">
        <v>35.748525000000001</v>
      </c>
      <c r="AK687" t="s">
        <v>683</v>
      </c>
      <c r="AL687">
        <v>-90.823008999999999</v>
      </c>
      <c r="AM687">
        <v>25</v>
      </c>
      <c r="AN687">
        <v>2100</v>
      </c>
      <c r="AO687" t="s">
        <v>118</v>
      </c>
      <c r="AP687">
        <v>-104</v>
      </c>
      <c r="AQ687">
        <v>-37</v>
      </c>
      <c r="AR687">
        <v>-384</v>
      </c>
      <c r="AZ687">
        <v>4366</v>
      </c>
      <c r="BA687">
        <v>1</v>
      </c>
      <c r="BB687" t="str">
        <f t="shared" si="174"/>
        <v xml:space="preserve">N325GC  </v>
      </c>
      <c r="BC687">
        <v>1</v>
      </c>
      <c r="BH687">
        <v>2225</v>
      </c>
      <c r="BI687">
        <v>1</v>
      </c>
      <c r="BJ687">
        <v>1</v>
      </c>
      <c r="BK687">
        <v>0</v>
      </c>
      <c r="BL687">
        <v>0</v>
      </c>
      <c r="BO687">
        <v>0</v>
      </c>
      <c r="BP687">
        <v>0</v>
      </c>
      <c r="BW687" t="str">
        <f>"15:29:12.373"</f>
        <v>15:29:12.373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0</v>
      </c>
      <c r="CP687" t="s">
        <v>119</v>
      </c>
      <c r="CQ687">
        <v>511</v>
      </c>
      <c r="CR687">
        <v>0</v>
      </c>
      <c r="CW687">
        <v>6993050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"01/04/2021 15:29:10.266"</f>
        <v>01/04/2021 15:29:10.266</v>
      </c>
      <c r="C688" t="str">
        <f t="shared" si="173"/>
        <v>FFDDD3C0</v>
      </c>
      <c r="D688" t="s">
        <v>178</v>
      </c>
      <c r="E688">
        <v>9</v>
      </c>
      <c r="F688">
        <v>1009</v>
      </c>
      <c r="G688" t="s">
        <v>114</v>
      </c>
      <c r="J688" t="s">
        <v>179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>"15:29:12.000"</f>
        <v>15:29:12.000</v>
      </c>
      <c r="T688" t="str">
        <f>"15:29:12.000"</f>
        <v>15:29:12.000</v>
      </c>
      <c r="U688" t="str">
        <f t="shared" si="171"/>
        <v>A3817C</v>
      </c>
      <c r="V688">
        <v>0</v>
      </c>
      <c r="W688">
        <v>0</v>
      </c>
      <c r="X688">
        <v>2</v>
      </c>
      <c r="Z688">
        <v>1</v>
      </c>
      <c r="AA688">
        <v>8</v>
      </c>
      <c r="AB688">
        <v>3</v>
      </c>
      <c r="AC688">
        <v>0</v>
      </c>
      <c r="AD688">
        <v>9</v>
      </c>
      <c r="AE688">
        <v>0</v>
      </c>
      <c r="AF688">
        <v>3</v>
      </c>
      <c r="AG688">
        <v>2</v>
      </c>
      <c r="AH688">
        <v>0</v>
      </c>
      <c r="AI688" t="s">
        <v>682</v>
      </c>
      <c r="AJ688">
        <v>35.748525000000001</v>
      </c>
      <c r="AK688" t="s">
        <v>683</v>
      </c>
      <c r="AL688">
        <v>-90.823008999999999</v>
      </c>
      <c r="AM688">
        <v>25</v>
      </c>
      <c r="AN688">
        <v>2100</v>
      </c>
      <c r="AO688" t="s">
        <v>118</v>
      </c>
      <c r="AP688">
        <v>-104</v>
      </c>
      <c r="AQ688">
        <v>-37</v>
      </c>
      <c r="AR688">
        <v>-384</v>
      </c>
      <c r="AZ688">
        <v>4366</v>
      </c>
      <c r="BA688">
        <v>1</v>
      </c>
      <c r="BB688" t="str">
        <f t="shared" si="174"/>
        <v xml:space="preserve">N325GC  </v>
      </c>
      <c r="BC688">
        <v>1</v>
      </c>
      <c r="BH688">
        <v>2225</v>
      </c>
      <c r="BI688">
        <v>1</v>
      </c>
      <c r="BJ688">
        <v>1</v>
      </c>
      <c r="BK688">
        <v>0</v>
      </c>
      <c r="BL688">
        <v>0</v>
      </c>
      <c r="BO688">
        <v>0</v>
      </c>
      <c r="BP688">
        <v>0</v>
      </c>
      <c r="BW688" t="str">
        <f>"15:29:12.373"</f>
        <v>15:29:12.373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0</v>
      </c>
      <c r="CP688" t="s">
        <v>119</v>
      </c>
      <c r="CQ688">
        <v>511</v>
      </c>
      <c r="CR688">
        <v>0</v>
      </c>
      <c r="CW688">
        <v>6993050</v>
      </c>
      <c r="CY688">
        <v>0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"01/04/2021 15:29:11.731"</f>
        <v>01/04/2021 15:29:11.731</v>
      </c>
      <c r="C689" t="str">
        <f t="shared" si="173"/>
        <v>FFDDD3C0</v>
      </c>
      <c r="D689" t="s">
        <v>113</v>
      </c>
      <c r="E689">
        <v>5</v>
      </c>
      <c r="H689">
        <v>169</v>
      </c>
      <c r="I689" t="s">
        <v>114</v>
      </c>
      <c r="J689" t="s">
        <v>115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>"15:29:13.000"</f>
        <v>15:29:13.000</v>
      </c>
      <c r="T689" t="str">
        <f>"15:29:13.000"</f>
        <v>15:29:13.000</v>
      </c>
      <c r="U689" t="str">
        <f t="shared" si="171"/>
        <v>A3817C</v>
      </c>
      <c r="V689">
        <v>0</v>
      </c>
      <c r="W689">
        <v>0</v>
      </c>
      <c r="X689">
        <v>2</v>
      </c>
      <c r="Z689">
        <v>1</v>
      </c>
      <c r="AA689">
        <v>8</v>
      </c>
      <c r="AB689">
        <v>3</v>
      </c>
      <c r="AC689">
        <v>0</v>
      </c>
      <c r="AD689">
        <v>9</v>
      </c>
      <c r="AE689">
        <v>0</v>
      </c>
      <c r="AF689">
        <v>3</v>
      </c>
      <c r="AG689">
        <v>2</v>
      </c>
      <c r="AH689">
        <v>0</v>
      </c>
      <c r="AI689" t="s">
        <v>684</v>
      </c>
      <c r="AJ689">
        <v>35.748373999999998</v>
      </c>
      <c r="AK689" t="s">
        <v>685</v>
      </c>
      <c r="AL689">
        <v>-90.823588000000001</v>
      </c>
      <c r="AM689">
        <v>25</v>
      </c>
      <c r="AN689">
        <v>2100</v>
      </c>
      <c r="AO689" t="s">
        <v>118</v>
      </c>
      <c r="AP689">
        <v>-104</v>
      </c>
      <c r="AQ689">
        <v>-36</v>
      </c>
      <c r="AR689">
        <v>-320</v>
      </c>
      <c r="AZ689">
        <v>4366</v>
      </c>
      <c r="BA689">
        <v>1</v>
      </c>
      <c r="BB689" t="str">
        <f t="shared" si="174"/>
        <v xml:space="preserve">N325GC  </v>
      </c>
      <c r="BC689">
        <v>1</v>
      </c>
      <c r="BH689">
        <v>2225</v>
      </c>
      <c r="BI689">
        <v>1</v>
      </c>
      <c r="BJ689">
        <v>1</v>
      </c>
      <c r="BK689">
        <v>0</v>
      </c>
      <c r="BL689">
        <v>0</v>
      </c>
      <c r="BO689">
        <v>0</v>
      </c>
      <c r="BP689">
        <v>0</v>
      </c>
      <c r="BW689" t="str">
        <f>"15:29:13.817"</f>
        <v>15:29:13.817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0</v>
      </c>
      <c r="CP689" t="s">
        <v>119</v>
      </c>
      <c r="CQ689">
        <v>511</v>
      </c>
      <c r="CR689">
        <v>0</v>
      </c>
      <c r="CW689">
        <v>6993331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"01/04/2021 15:29:11.731"</f>
        <v>01/04/2021 15:29:11.731</v>
      </c>
      <c r="C690" t="str">
        <f t="shared" si="173"/>
        <v>FFDDD3C0</v>
      </c>
      <c r="D690" t="s">
        <v>178</v>
      </c>
      <c r="E690">
        <v>9</v>
      </c>
      <c r="F690">
        <v>1009</v>
      </c>
      <c r="G690" t="s">
        <v>114</v>
      </c>
      <c r="J690" t="s">
        <v>179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>"15:29:13.000"</f>
        <v>15:29:13.000</v>
      </c>
      <c r="T690" t="str">
        <f>"15:29:13.000"</f>
        <v>15:29:13.000</v>
      </c>
      <c r="U690" t="str">
        <f t="shared" si="171"/>
        <v>A3817C</v>
      </c>
      <c r="V690">
        <v>0</v>
      </c>
      <c r="W690">
        <v>0</v>
      </c>
      <c r="X690">
        <v>2</v>
      </c>
      <c r="Z690">
        <v>1</v>
      </c>
      <c r="AA690">
        <v>8</v>
      </c>
      <c r="AB690">
        <v>3</v>
      </c>
      <c r="AC690">
        <v>0</v>
      </c>
      <c r="AD690">
        <v>9</v>
      </c>
      <c r="AE690">
        <v>0</v>
      </c>
      <c r="AF690">
        <v>3</v>
      </c>
      <c r="AG690">
        <v>2</v>
      </c>
      <c r="AH690">
        <v>0</v>
      </c>
      <c r="AI690" t="s">
        <v>684</v>
      </c>
      <c r="AJ690">
        <v>35.748373999999998</v>
      </c>
      <c r="AK690" t="s">
        <v>685</v>
      </c>
      <c r="AL690">
        <v>-90.823588000000001</v>
      </c>
      <c r="AM690">
        <v>25</v>
      </c>
      <c r="AN690">
        <v>2100</v>
      </c>
      <c r="AO690" t="s">
        <v>118</v>
      </c>
      <c r="AP690">
        <v>-104</v>
      </c>
      <c r="AQ690">
        <v>-36</v>
      </c>
      <c r="AR690">
        <v>-320</v>
      </c>
      <c r="AZ690">
        <v>4366</v>
      </c>
      <c r="BA690">
        <v>1</v>
      </c>
      <c r="BB690" t="str">
        <f t="shared" si="174"/>
        <v xml:space="preserve">N325GC  </v>
      </c>
      <c r="BC690">
        <v>1</v>
      </c>
      <c r="BH690">
        <v>2225</v>
      </c>
      <c r="BI690">
        <v>1</v>
      </c>
      <c r="BJ690">
        <v>1</v>
      </c>
      <c r="BK690">
        <v>0</v>
      </c>
      <c r="BL690">
        <v>0</v>
      </c>
      <c r="BO690">
        <v>0</v>
      </c>
      <c r="BP690">
        <v>0</v>
      </c>
      <c r="BW690" t="str">
        <f>"15:29:13.817"</f>
        <v>15:29:13.817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0</v>
      </c>
      <c r="CP690" t="s">
        <v>119</v>
      </c>
      <c r="CQ690">
        <v>511</v>
      </c>
      <c r="CR690">
        <v>0</v>
      </c>
      <c r="CW690">
        <v>6993331</v>
      </c>
      <c r="CY690">
        <v>0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"01/04/2021 15:29:12.675"</f>
        <v>01/04/2021 15:29:12.675</v>
      </c>
      <c r="C691" t="str">
        <f t="shared" si="173"/>
        <v>FFDDD3C0</v>
      </c>
      <c r="D691" t="s">
        <v>178</v>
      </c>
      <c r="E691">
        <v>9</v>
      </c>
      <c r="F691">
        <v>1009</v>
      </c>
      <c r="G691" t="s">
        <v>114</v>
      </c>
      <c r="J691" t="s">
        <v>179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>"15:29:14.000"</f>
        <v>15:29:14.000</v>
      </c>
      <c r="T691" t="str">
        <f>"15:29:14.000"</f>
        <v>15:29:14.000</v>
      </c>
      <c r="U691" t="str">
        <f t="shared" si="171"/>
        <v>A3817C</v>
      </c>
      <c r="V691">
        <v>0</v>
      </c>
      <c r="W691">
        <v>0</v>
      </c>
      <c r="X691">
        <v>2</v>
      </c>
      <c r="Z691">
        <v>1</v>
      </c>
      <c r="AA691">
        <v>8</v>
      </c>
      <c r="AB691">
        <v>3</v>
      </c>
      <c r="AC691">
        <v>0</v>
      </c>
      <c r="AD691">
        <v>9</v>
      </c>
      <c r="AE691">
        <v>0</v>
      </c>
      <c r="AF691">
        <v>3</v>
      </c>
      <c r="AG691">
        <v>2</v>
      </c>
      <c r="AH691">
        <v>0</v>
      </c>
      <c r="AI691" t="s">
        <v>686</v>
      </c>
      <c r="AJ691">
        <v>35.748202999999997</v>
      </c>
      <c r="AK691" t="s">
        <v>687</v>
      </c>
      <c r="AL691">
        <v>-90.824189000000004</v>
      </c>
      <c r="AM691">
        <v>25</v>
      </c>
      <c r="AN691">
        <v>2100</v>
      </c>
      <c r="AO691" t="s">
        <v>118</v>
      </c>
      <c r="AP691">
        <v>-105</v>
      </c>
      <c r="AQ691">
        <v>-34</v>
      </c>
      <c r="AR691">
        <v>-192</v>
      </c>
      <c r="AZ691">
        <v>4366</v>
      </c>
      <c r="BA691">
        <v>1</v>
      </c>
      <c r="BB691" t="str">
        <f t="shared" si="174"/>
        <v xml:space="preserve">N325GC  </v>
      </c>
      <c r="BC691">
        <v>1</v>
      </c>
      <c r="BH691">
        <v>2125</v>
      </c>
      <c r="BI691">
        <v>1</v>
      </c>
      <c r="BJ691">
        <v>1</v>
      </c>
      <c r="BK691">
        <v>0</v>
      </c>
      <c r="BL691">
        <v>0</v>
      </c>
      <c r="BO691">
        <v>0</v>
      </c>
      <c r="BP691">
        <v>0</v>
      </c>
      <c r="BW691" t="str">
        <f>"15:29:14.770"</f>
        <v>15:29:14.770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0</v>
      </c>
      <c r="CP691" t="s">
        <v>119</v>
      </c>
      <c r="CQ691">
        <v>511</v>
      </c>
      <c r="CR691">
        <v>0</v>
      </c>
      <c r="CW691">
        <v>6993517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"01/04/2021 15:29:12.675"</f>
        <v>01/04/2021 15:29:12.675</v>
      </c>
      <c r="C692" t="str">
        <f t="shared" si="173"/>
        <v>FFDDD3C0</v>
      </c>
      <c r="D692" t="s">
        <v>113</v>
      </c>
      <c r="E692">
        <v>5</v>
      </c>
      <c r="H692">
        <v>169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>"15:29:14.000"</f>
        <v>15:29:14.000</v>
      </c>
      <c r="T692" t="str">
        <f>"15:29:14.000"</f>
        <v>15:29:14.000</v>
      </c>
      <c r="U692" t="str">
        <f t="shared" si="171"/>
        <v>A3817C</v>
      </c>
      <c r="V692">
        <v>0</v>
      </c>
      <c r="W692">
        <v>0</v>
      </c>
      <c r="X692">
        <v>2</v>
      </c>
      <c r="Z692">
        <v>1</v>
      </c>
      <c r="AA692">
        <v>8</v>
      </c>
      <c r="AB692">
        <v>3</v>
      </c>
      <c r="AC692">
        <v>0</v>
      </c>
      <c r="AD692">
        <v>9</v>
      </c>
      <c r="AE692">
        <v>0</v>
      </c>
      <c r="AF692">
        <v>3</v>
      </c>
      <c r="AG692">
        <v>2</v>
      </c>
      <c r="AH692">
        <v>0</v>
      </c>
      <c r="AI692" t="s">
        <v>686</v>
      </c>
      <c r="AJ692">
        <v>35.748202999999997</v>
      </c>
      <c r="AK692" t="s">
        <v>687</v>
      </c>
      <c r="AL692">
        <v>-90.824189000000004</v>
      </c>
      <c r="AM692">
        <v>25</v>
      </c>
      <c r="AN692">
        <v>2100</v>
      </c>
      <c r="AO692" t="s">
        <v>118</v>
      </c>
      <c r="AP692">
        <v>-105</v>
      </c>
      <c r="AQ692">
        <v>-34</v>
      </c>
      <c r="AR692">
        <v>-192</v>
      </c>
      <c r="AZ692">
        <v>4366</v>
      </c>
      <c r="BA692">
        <v>1</v>
      </c>
      <c r="BB692" t="str">
        <f t="shared" si="174"/>
        <v xml:space="preserve">N325GC  </v>
      </c>
      <c r="BC692">
        <v>1</v>
      </c>
      <c r="BH692">
        <v>2125</v>
      </c>
      <c r="BI692">
        <v>1</v>
      </c>
      <c r="BJ692">
        <v>1</v>
      </c>
      <c r="BK692">
        <v>0</v>
      </c>
      <c r="BL692">
        <v>0</v>
      </c>
      <c r="BO692">
        <v>0</v>
      </c>
      <c r="BP692">
        <v>0</v>
      </c>
      <c r="BW692" t="str">
        <f>"15:29:14.770"</f>
        <v>15:29:14.770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0</v>
      </c>
      <c r="CP692" t="s">
        <v>119</v>
      </c>
      <c r="CQ692">
        <v>511</v>
      </c>
      <c r="CR692">
        <v>0</v>
      </c>
      <c r="CW692">
        <v>6993517</v>
      </c>
      <c r="CY692">
        <v>0</v>
      </c>
      <c r="CZ692">
        <v>0</v>
      </c>
      <c r="DA692">
        <v>1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"01/04/2021 15:29:13.324"</f>
        <v>01/04/2021 15:29:13.324</v>
      </c>
      <c r="C693" t="str">
        <f t="shared" si="173"/>
        <v>FFDDD3C0</v>
      </c>
      <c r="D693" t="s">
        <v>178</v>
      </c>
      <c r="E693">
        <v>9</v>
      </c>
      <c r="F693">
        <v>1009</v>
      </c>
      <c r="G693" t="s">
        <v>114</v>
      </c>
      <c r="J693" t="s">
        <v>179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>"15:29:15.000"</f>
        <v>15:29:15.000</v>
      </c>
      <c r="T693" t="str">
        <f>"15:29:15.000"</f>
        <v>15:29:15.000</v>
      </c>
      <c r="U693" t="str">
        <f t="shared" si="171"/>
        <v>A3817C</v>
      </c>
      <c r="V693">
        <v>0</v>
      </c>
      <c r="W693">
        <v>0</v>
      </c>
      <c r="X693">
        <v>2</v>
      </c>
      <c r="Z693">
        <v>1</v>
      </c>
      <c r="AA693">
        <v>8</v>
      </c>
      <c r="AB693">
        <v>3</v>
      </c>
      <c r="AC693">
        <v>0</v>
      </c>
      <c r="AD693">
        <v>9</v>
      </c>
      <c r="AE693">
        <v>0</v>
      </c>
      <c r="AF693">
        <v>3</v>
      </c>
      <c r="AG693">
        <v>2</v>
      </c>
      <c r="AH693">
        <v>0</v>
      </c>
      <c r="AI693" t="s">
        <v>688</v>
      </c>
      <c r="AJ693">
        <v>35.748030999999997</v>
      </c>
      <c r="AK693" t="s">
        <v>689</v>
      </c>
      <c r="AL693">
        <v>-90.824789999999993</v>
      </c>
      <c r="AM693">
        <v>25</v>
      </c>
      <c r="AN693">
        <v>2100</v>
      </c>
      <c r="AO693" t="s">
        <v>118</v>
      </c>
      <c r="AP693">
        <v>-103</v>
      </c>
      <c r="AQ693">
        <v>-34</v>
      </c>
      <c r="AR693">
        <v>-128</v>
      </c>
      <c r="AZ693">
        <v>4366</v>
      </c>
      <c r="BA693">
        <v>1</v>
      </c>
      <c r="BB693" t="str">
        <f t="shared" si="174"/>
        <v xml:space="preserve">N325GC  </v>
      </c>
      <c r="BC693">
        <v>1</v>
      </c>
      <c r="BH693">
        <v>2125</v>
      </c>
      <c r="BI693">
        <v>1</v>
      </c>
      <c r="BJ693">
        <v>1</v>
      </c>
      <c r="BK693">
        <v>0</v>
      </c>
      <c r="BL693">
        <v>0</v>
      </c>
      <c r="BO693">
        <v>0</v>
      </c>
      <c r="BP693">
        <v>0</v>
      </c>
      <c r="BW693" t="str">
        <f>"15:29:15.401"</f>
        <v>15:29:15.401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0</v>
      </c>
      <c r="CP693" t="s">
        <v>119</v>
      </c>
      <c r="CQ693">
        <v>511</v>
      </c>
      <c r="CR693">
        <v>0</v>
      </c>
      <c r="CW693">
        <v>6993630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"01/04/2021 15:29:13.324"</f>
        <v>01/04/2021 15:29:13.324</v>
      </c>
      <c r="C694" t="str">
        <f t="shared" si="173"/>
        <v>FFDDD3C0</v>
      </c>
      <c r="D694" t="s">
        <v>113</v>
      </c>
      <c r="E694">
        <v>5</v>
      </c>
      <c r="H694">
        <v>169</v>
      </c>
      <c r="I694" t="s">
        <v>114</v>
      </c>
      <c r="J694" t="s">
        <v>115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>"15:29:15.000"</f>
        <v>15:29:15.000</v>
      </c>
      <c r="T694" t="str">
        <f>"15:29:15.000"</f>
        <v>15:29:15.000</v>
      </c>
      <c r="U694" t="str">
        <f t="shared" si="171"/>
        <v>A3817C</v>
      </c>
      <c r="V694">
        <v>0</v>
      </c>
      <c r="W694">
        <v>0</v>
      </c>
      <c r="X694">
        <v>2</v>
      </c>
      <c r="Z694">
        <v>1</v>
      </c>
      <c r="AA694">
        <v>8</v>
      </c>
      <c r="AB694">
        <v>3</v>
      </c>
      <c r="AC694">
        <v>0</v>
      </c>
      <c r="AD694">
        <v>9</v>
      </c>
      <c r="AE694">
        <v>0</v>
      </c>
      <c r="AF694">
        <v>3</v>
      </c>
      <c r="AG694">
        <v>2</v>
      </c>
      <c r="AH694">
        <v>0</v>
      </c>
      <c r="AI694" t="s">
        <v>688</v>
      </c>
      <c r="AJ694">
        <v>35.748030999999997</v>
      </c>
      <c r="AK694" t="s">
        <v>689</v>
      </c>
      <c r="AL694">
        <v>-90.824789999999993</v>
      </c>
      <c r="AM694">
        <v>25</v>
      </c>
      <c r="AN694">
        <v>2100</v>
      </c>
      <c r="AO694" t="s">
        <v>118</v>
      </c>
      <c r="AP694">
        <v>-103</v>
      </c>
      <c r="AQ694">
        <v>-34</v>
      </c>
      <c r="AR694">
        <v>-128</v>
      </c>
      <c r="AZ694">
        <v>4366</v>
      </c>
      <c r="BA694">
        <v>1</v>
      </c>
      <c r="BB694" t="str">
        <f t="shared" si="174"/>
        <v xml:space="preserve">N325GC  </v>
      </c>
      <c r="BC694">
        <v>1</v>
      </c>
      <c r="BH694">
        <v>2125</v>
      </c>
      <c r="BI694">
        <v>1</v>
      </c>
      <c r="BJ694">
        <v>1</v>
      </c>
      <c r="BK694">
        <v>0</v>
      </c>
      <c r="BL694">
        <v>0</v>
      </c>
      <c r="BO694">
        <v>0</v>
      </c>
      <c r="BP694">
        <v>0</v>
      </c>
      <c r="BW694" t="str">
        <f>"15:29:15.401"</f>
        <v>15:29:15.401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0</v>
      </c>
      <c r="CP694" t="s">
        <v>119</v>
      </c>
      <c r="CQ694">
        <v>511</v>
      </c>
      <c r="CR694">
        <v>0</v>
      </c>
      <c r="CW694">
        <v>6993630</v>
      </c>
      <c r="CY694">
        <v>0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"01/04/2021 15:29:14.452"</f>
        <v>01/04/2021 15:29:14.452</v>
      </c>
      <c r="C695" t="str">
        <f t="shared" si="173"/>
        <v>FFDDD3C0</v>
      </c>
      <c r="D695" t="s">
        <v>113</v>
      </c>
      <c r="E695">
        <v>5</v>
      </c>
      <c r="H695">
        <v>169</v>
      </c>
      <c r="I695" t="s">
        <v>114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>"15:29:16.000"</f>
        <v>15:29:16.000</v>
      </c>
      <c r="T695" t="str">
        <f>"15:29:16.000"</f>
        <v>15:29:16.000</v>
      </c>
      <c r="U695" t="str">
        <f t="shared" si="171"/>
        <v>A3817C</v>
      </c>
      <c r="V695">
        <v>0</v>
      </c>
      <c r="W695">
        <v>0</v>
      </c>
      <c r="X695">
        <v>2</v>
      </c>
      <c r="Z695">
        <v>1</v>
      </c>
      <c r="AA695">
        <v>8</v>
      </c>
      <c r="AB695">
        <v>3</v>
      </c>
      <c r="AC695">
        <v>0</v>
      </c>
      <c r="AD695">
        <v>9</v>
      </c>
      <c r="AE695">
        <v>0</v>
      </c>
      <c r="AF695">
        <v>3</v>
      </c>
      <c r="AG695">
        <v>2</v>
      </c>
      <c r="AH695">
        <v>0</v>
      </c>
      <c r="AI695" t="s">
        <v>690</v>
      </c>
      <c r="AJ695">
        <v>35.747881</v>
      </c>
      <c r="AK695" t="s">
        <v>691</v>
      </c>
      <c r="AL695">
        <v>-90.825390999999996</v>
      </c>
      <c r="AM695">
        <v>25</v>
      </c>
      <c r="AN695">
        <v>2000</v>
      </c>
      <c r="AO695" t="s">
        <v>118</v>
      </c>
      <c r="AP695">
        <v>-104</v>
      </c>
      <c r="AQ695">
        <v>-33</v>
      </c>
      <c r="AR695">
        <v>-128</v>
      </c>
      <c r="AZ695">
        <v>4366</v>
      </c>
      <c r="BA695">
        <v>1</v>
      </c>
      <c r="BB695" t="str">
        <f t="shared" si="174"/>
        <v xml:space="preserve">N325GC  </v>
      </c>
      <c r="BC695">
        <v>1</v>
      </c>
      <c r="BH695">
        <v>2100</v>
      </c>
      <c r="BI695">
        <v>1</v>
      </c>
      <c r="BJ695">
        <v>1</v>
      </c>
      <c r="BK695">
        <v>0</v>
      </c>
      <c r="BL695">
        <v>0</v>
      </c>
      <c r="BO695">
        <v>0</v>
      </c>
      <c r="BP695">
        <v>0</v>
      </c>
      <c r="BW695" t="str">
        <f>"15:29:16.549"</f>
        <v>15:29:16.549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0</v>
      </c>
      <c r="CP695" t="s">
        <v>119</v>
      </c>
      <c r="CQ695">
        <v>511</v>
      </c>
      <c r="CR695">
        <v>0</v>
      </c>
      <c r="CW695">
        <v>6993836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"01/04/2021 15:29:14.452"</f>
        <v>01/04/2021 15:29:14.452</v>
      </c>
      <c r="C696" t="str">
        <f t="shared" si="173"/>
        <v>FFDDD3C0</v>
      </c>
      <c r="D696" t="s">
        <v>178</v>
      </c>
      <c r="E696">
        <v>9</v>
      </c>
      <c r="F696">
        <v>1009</v>
      </c>
      <c r="G696" t="s">
        <v>114</v>
      </c>
      <c r="J696" t="s">
        <v>179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>"15:29:16.000"</f>
        <v>15:29:16.000</v>
      </c>
      <c r="T696" t="str">
        <f>"15:29:16.000"</f>
        <v>15:29:16.000</v>
      </c>
      <c r="U696" t="str">
        <f t="shared" si="171"/>
        <v>A3817C</v>
      </c>
      <c r="V696">
        <v>0</v>
      </c>
      <c r="W696">
        <v>0</v>
      </c>
      <c r="X696">
        <v>2</v>
      </c>
      <c r="Z696">
        <v>1</v>
      </c>
      <c r="AA696">
        <v>8</v>
      </c>
      <c r="AB696">
        <v>3</v>
      </c>
      <c r="AC696">
        <v>0</v>
      </c>
      <c r="AD696">
        <v>9</v>
      </c>
      <c r="AE696">
        <v>0</v>
      </c>
      <c r="AF696">
        <v>3</v>
      </c>
      <c r="AG696">
        <v>2</v>
      </c>
      <c r="AH696">
        <v>0</v>
      </c>
      <c r="AI696" t="s">
        <v>690</v>
      </c>
      <c r="AJ696">
        <v>35.747881</v>
      </c>
      <c r="AK696" t="s">
        <v>691</v>
      </c>
      <c r="AL696">
        <v>-90.825390999999996</v>
      </c>
      <c r="AM696">
        <v>25</v>
      </c>
      <c r="AN696">
        <v>2000</v>
      </c>
      <c r="AO696" t="s">
        <v>118</v>
      </c>
      <c r="AP696">
        <v>-104</v>
      </c>
      <c r="AQ696">
        <v>-33</v>
      </c>
      <c r="AR696">
        <v>-128</v>
      </c>
      <c r="AZ696">
        <v>4366</v>
      </c>
      <c r="BA696">
        <v>1</v>
      </c>
      <c r="BB696" t="str">
        <f t="shared" si="174"/>
        <v xml:space="preserve">N325GC  </v>
      </c>
      <c r="BC696">
        <v>1</v>
      </c>
      <c r="BH696">
        <v>2100</v>
      </c>
      <c r="BI696">
        <v>1</v>
      </c>
      <c r="BJ696">
        <v>1</v>
      </c>
      <c r="BK696">
        <v>0</v>
      </c>
      <c r="BL696">
        <v>0</v>
      </c>
      <c r="BO696">
        <v>0</v>
      </c>
      <c r="BP696">
        <v>0</v>
      </c>
      <c r="BW696" t="str">
        <f>"15:29:16.549"</f>
        <v>15:29:16.549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0</v>
      </c>
      <c r="CP696" t="s">
        <v>119</v>
      </c>
      <c r="CQ696">
        <v>511</v>
      </c>
      <c r="CR696">
        <v>0</v>
      </c>
      <c r="CW696">
        <v>6993836</v>
      </c>
      <c r="CY696">
        <v>0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"01/04/2021 15:29:15.260"</f>
        <v>01/04/2021 15:29:15.260</v>
      </c>
      <c r="C697" t="str">
        <f t="shared" si="173"/>
        <v>FFDDD3C0</v>
      </c>
      <c r="D697" t="s">
        <v>113</v>
      </c>
      <c r="E697">
        <v>5</v>
      </c>
      <c r="H697">
        <v>169</v>
      </c>
      <c r="I697" t="s">
        <v>114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>"15:29:17.000"</f>
        <v>15:29:17.000</v>
      </c>
      <c r="T697" t="str">
        <f>"15:29:17.000"</f>
        <v>15:29:17.000</v>
      </c>
      <c r="U697" t="str">
        <f t="shared" si="171"/>
        <v>A3817C</v>
      </c>
      <c r="V697">
        <v>0</v>
      </c>
      <c r="W697">
        <v>0</v>
      </c>
      <c r="X697">
        <v>2</v>
      </c>
      <c r="Z697">
        <v>1</v>
      </c>
      <c r="AA697">
        <v>8</v>
      </c>
      <c r="AB697">
        <v>3</v>
      </c>
      <c r="AC697">
        <v>0</v>
      </c>
      <c r="AD697">
        <v>9</v>
      </c>
      <c r="AE697">
        <v>0</v>
      </c>
      <c r="AF697">
        <v>3</v>
      </c>
      <c r="AG697">
        <v>2</v>
      </c>
      <c r="AH697">
        <v>0</v>
      </c>
      <c r="AI697" t="s">
        <v>692</v>
      </c>
      <c r="AJ697">
        <v>35.747709</v>
      </c>
      <c r="AK697" t="s">
        <v>693</v>
      </c>
      <c r="AL697">
        <v>-90.825991999999999</v>
      </c>
      <c r="AM697">
        <v>25</v>
      </c>
      <c r="AN697">
        <v>2000</v>
      </c>
      <c r="AO697" t="s">
        <v>118</v>
      </c>
      <c r="AP697">
        <v>-103</v>
      </c>
      <c r="AQ697">
        <v>-32</v>
      </c>
      <c r="AR697">
        <v>-128</v>
      </c>
      <c r="AZ697">
        <v>4366</v>
      </c>
      <c r="BA697">
        <v>1</v>
      </c>
      <c r="BB697" t="str">
        <f t="shared" si="174"/>
        <v xml:space="preserve">N325GC  </v>
      </c>
      <c r="BC697">
        <v>1</v>
      </c>
      <c r="BH697">
        <v>2100</v>
      </c>
      <c r="BI697">
        <v>1</v>
      </c>
      <c r="BJ697">
        <v>1</v>
      </c>
      <c r="BK697">
        <v>0</v>
      </c>
      <c r="BL697">
        <v>0</v>
      </c>
      <c r="BO697">
        <v>0</v>
      </c>
      <c r="BP697">
        <v>0</v>
      </c>
      <c r="BW697" t="str">
        <f>"15:29:17.366"</f>
        <v>15:29:17.366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1</v>
      </c>
      <c r="CP697" t="s">
        <v>119</v>
      </c>
      <c r="CQ697">
        <v>511</v>
      </c>
      <c r="CR697">
        <v>0</v>
      </c>
      <c r="CW697">
        <v>6993991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"01/04/2021 15:29:15.260"</f>
        <v>01/04/2021 15:29:15.260</v>
      </c>
      <c r="C698" t="str">
        <f t="shared" si="173"/>
        <v>FFDDD3C0</v>
      </c>
      <c r="D698" t="s">
        <v>178</v>
      </c>
      <c r="E698">
        <v>9</v>
      </c>
      <c r="F698">
        <v>1009</v>
      </c>
      <c r="G698" t="s">
        <v>114</v>
      </c>
      <c r="J698" t="s">
        <v>179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>"15:29:17.000"</f>
        <v>15:29:17.000</v>
      </c>
      <c r="T698" t="str">
        <f>"15:29:17.000"</f>
        <v>15:29:17.000</v>
      </c>
      <c r="U698" t="str">
        <f t="shared" si="171"/>
        <v>A3817C</v>
      </c>
      <c r="V698">
        <v>0</v>
      </c>
      <c r="W698">
        <v>0</v>
      </c>
      <c r="X698">
        <v>2</v>
      </c>
      <c r="Z698">
        <v>1</v>
      </c>
      <c r="AA698">
        <v>8</v>
      </c>
      <c r="AB698">
        <v>3</v>
      </c>
      <c r="AC698">
        <v>0</v>
      </c>
      <c r="AD698">
        <v>9</v>
      </c>
      <c r="AE698">
        <v>0</v>
      </c>
      <c r="AF698">
        <v>3</v>
      </c>
      <c r="AG698">
        <v>2</v>
      </c>
      <c r="AH698">
        <v>0</v>
      </c>
      <c r="AI698" t="s">
        <v>692</v>
      </c>
      <c r="AJ698">
        <v>35.747709</v>
      </c>
      <c r="AK698" t="s">
        <v>693</v>
      </c>
      <c r="AL698">
        <v>-90.825991999999999</v>
      </c>
      <c r="AM698">
        <v>25</v>
      </c>
      <c r="AN698">
        <v>2000</v>
      </c>
      <c r="AO698" t="s">
        <v>118</v>
      </c>
      <c r="AP698">
        <v>-103</v>
      </c>
      <c r="AQ698">
        <v>-32</v>
      </c>
      <c r="AR698">
        <v>-128</v>
      </c>
      <c r="AZ698">
        <v>4366</v>
      </c>
      <c r="BA698">
        <v>1</v>
      </c>
      <c r="BB698" t="str">
        <f t="shared" si="174"/>
        <v xml:space="preserve">N325GC  </v>
      </c>
      <c r="BC698">
        <v>1</v>
      </c>
      <c r="BH698">
        <v>2100</v>
      </c>
      <c r="BI698">
        <v>1</v>
      </c>
      <c r="BJ698">
        <v>1</v>
      </c>
      <c r="BK698">
        <v>0</v>
      </c>
      <c r="BL698">
        <v>0</v>
      </c>
      <c r="BO698">
        <v>0</v>
      </c>
      <c r="BP698">
        <v>0</v>
      </c>
      <c r="BW698" t="str">
        <f>"15:29:17.366"</f>
        <v>15:29:17.366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1</v>
      </c>
      <c r="CP698" t="s">
        <v>119</v>
      </c>
      <c r="CQ698">
        <v>511</v>
      </c>
      <c r="CR698">
        <v>0</v>
      </c>
      <c r="CW698">
        <v>6993991</v>
      </c>
      <c r="CY698">
        <v>0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"01/04/2021 15:29:16.630"</f>
        <v>01/04/2021 15:29:16.630</v>
      </c>
      <c r="C699" t="str">
        <f t="shared" si="173"/>
        <v>FFDDD3C0</v>
      </c>
      <c r="D699" t="s">
        <v>113</v>
      </c>
      <c r="E699">
        <v>5</v>
      </c>
      <c r="H699">
        <v>169</v>
      </c>
      <c r="I699" t="s">
        <v>114</v>
      </c>
      <c r="J699" t="s">
        <v>115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>"15:29:18.000"</f>
        <v>15:29:18.000</v>
      </c>
      <c r="T699" t="str">
        <f>"15:29:18.000"</f>
        <v>15:29:18.000</v>
      </c>
      <c r="U699" t="str">
        <f t="shared" si="171"/>
        <v>A3817C</v>
      </c>
      <c r="V699">
        <v>0</v>
      </c>
      <c r="W699">
        <v>0</v>
      </c>
      <c r="X699">
        <v>2</v>
      </c>
      <c r="Z699">
        <v>1</v>
      </c>
      <c r="AA699">
        <v>8</v>
      </c>
      <c r="AB699">
        <v>3</v>
      </c>
      <c r="AC699">
        <v>0</v>
      </c>
      <c r="AD699">
        <v>9</v>
      </c>
      <c r="AE699">
        <v>0</v>
      </c>
      <c r="AF699">
        <v>3</v>
      </c>
      <c r="AG699">
        <v>2</v>
      </c>
      <c r="AH699">
        <v>0</v>
      </c>
      <c r="AI699" t="s">
        <v>694</v>
      </c>
      <c r="AJ699">
        <v>35.747559000000003</v>
      </c>
      <c r="AK699" t="s">
        <v>695</v>
      </c>
      <c r="AL699">
        <v>-90.826592000000005</v>
      </c>
      <c r="AM699">
        <v>25</v>
      </c>
      <c r="AN699">
        <v>2100</v>
      </c>
      <c r="AO699" t="s">
        <v>118</v>
      </c>
      <c r="AP699">
        <v>-103</v>
      </c>
      <c r="AQ699">
        <v>-31</v>
      </c>
      <c r="AR699">
        <v>-128</v>
      </c>
      <c r="AZ699">
        <v>4366</v>
      </c>
      <c r="BA699">
        <v>1</v>
      </c>
      <c r="BB699" t="str">
        <f t="shared" si="174"/>
        <v xml:space="preserve">N325GC  </v>
      </c>
      <c r="BC699">
        <v>1</v>
      </c>
      <c r="BH699">
        <v>2100</v>
      </c>
      <c r="BI699">
        <v>1</v>
      </c>
      <c r="BJ699">
        <v>1</v>
      </c>
      <c r="BK699">
        <v>0</v>
      </c>
      <c r="BL699">
        <v>0</v>
      </c>
      <c r="BO699">
        <v>0</v>
      </c>
      <c r="BP699">
        <v>0</v>
      </c>
      <c r="BW699" t="str">
        <f>"15:29:18.711"</f>
        <v>15:29:18.711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1</v>
      </c>
      <c r="CP699" t="s">
        <v>119</v>
      </c>
      <c r="CQ699">
        <v>511</v>
      </c>
      <c r="CR699">
        <v>0</v>
      </c>
      <c r="CW699">
        <v>6994235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"01/04/2021 15:29:16.630"</f>
        <v>01/04/2021 15:29:16.630</v>
      </c>
      <c r="C700" t="str">
        <f t="shared" si="173"/>
        <v>FFDDD3C0</v>
      </c>
      <c r="D700" t="s">
        <v>178</v>
      </c>
      <c r="E700">
        <v>9</v>
      </c>
      <c r="F700">
        <v>1009</v>
      </c>
      <c r="G700" t="s">
        <v>114</v>
      </c>
      <c r="J700" t="s">
        <v>179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>"15:29:18.000"</f>
        <v>15:29:18.000</v>
      </c>
      <c r="T700" t="str">
        <f>"15:29:18.000"</f>
        <v>15:29:18.000</v>
      </c>
      <c r="U700" t="str">
        <f t="shared" si="171"/>
        <v>A3817C</v>
      </c>
      <c r="V700">
        <v>0</v>
      </c>
      <c r="W700">
        <v>0</v>
      </c>
      <c r="X700">
        <v>2</v>
      </c>
      <c r="Z700">
        <v>1</v>
      </c>
      <c r="AA700">
        <v>8</v>
      </c>
      <c r="AB700">
        <v>3</v>
      </c>
      <c r="AC700">
        <v>0</v>
      </c>
      <c r="AD700">
        <v>9</v>
      </c>
      <c r="AE700">
        <v>0</v>
      </c>
      <c r="AF700">
        <v>3</v>
      </c>
      <c r="AG700">
        <v>2</v>
      </c>
      <c r="AH700">
        <v>0</v>
      </c>
      <c r="AI700" t="s">
        <v>694</v>
      </c>
      <c r="AJ700">
        <v>35.747559000000003</v>
      </c>
      <c r="AK700" t="s">
        <v>695</v>
      </c>
      <c r="AL700">
        <v>-90.826592000000005</v>
      </c>
      <c r="AM700">
        <v>25</v>
      </c>
      <c r="AN700">
        <v>2100</v>
      </c>
      <c r="AO700" t="s">
        <v>118</v>
      </c>
      <c r="AP700">
        <v>-103</v>
      </c>
      <c r="AQ700">
        <v>-31</v>
      </c>
      <c r="AR700">
        <v>-128</v>
      </c>
      <c r="AZ700">
        <v>4366</v>
      </c>
      <c r="BA700">
        <v>1</v>
      </c>
      <c r="BB700" t="str">
        <f t="shared" si="174"/>
        <v xml:space="preserve">N325GC  </v>
      </c>
      <c r="BC700">
        <v>1</v>
      </c>
      <c r="BH700">
        <v>2100</v>
      </c>
      <c r="BI700">
        <v>1</v>
      </c>
      <c r="BJ700">
        <v>1</v>
      </c>
      <c r="BK700">
        <v>0</v>
      </c>
      <c r="BL700">
        <v>0</v>
      </c>
      <c r="BO700">
        <v>0</v>
      </c>
      <c r="BP700">
        <v>0</v>
      </c>
      <c r="BW700" t="str">
        <f>"15:29:18.711"</f>
        <v>15:29:18.711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1</v>
      </c>
      <c r="CP700" t="s">
        <v>119</v>
      </c>
      <c r="CQ700">
        <v>511</v>
      </c>
      <c r="CR700">
        <v>0</v>
      </c>
      <c r="CW700">
        <v>6994235</v>
      </c>
      <c r="CY700">
        <v>0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"01/04/2021 15:29:17.201"</f>
        <v>01/04/2021 15:29:17.201</v>
      </c>
      <c r="C701" t="str">
        <f t="shared" si="173"/>
        <v>FFDDD3C0</v>
      </c>
      <c r="D701" t="s">
        <v>178</v>
      </c>
      <c r="E701">
        <v>9</v>
      </c>
      <c r="F701">
        <v>1009</v>
      </c>
      <c r="G701" t="s">
        <v>114</v>
      </c>
      <c r="J701" t="s">
        <v>179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>"15:29:19.000"</f>
        <v>15:29:19.000</v>
      </c>
      <c r="T701" t="str">
        <f>"15:29:19.000"</f>
        <v>15:29:19.000</v>
      </c>
      <c r="U701" t="str">
        <f t="shared" si="171"/>
        <v>A3817C</v>
      </c>
      <c r="V701">
        <v>0</v>
      </c>
      <c r="W701">
        <v>0</v>
      </c>
      <c r="X701">
        <v>2</v>
      </c>
      <c r="Z701">
        <v>1</v>
      </c>
      <c r="AA701">
        <v>8</v>
      </c>
      <c r="AB701">
        <v>3</v>
      </c>
      <c r="AC701">
        <v>0</v>
      </c>
      <c r="AD701">
        <v>9</v>
      </c>
      <c r="AE701">
        <v>0</v>
      </c>
      <c r="AF701">
        <v>3</v>
      </c>
      <c r="AG701">
        <v>2</v>
      </c>
      <c r="AH701">
        <v>0</v>
      </c>
      <c r="AI701" t="s">
        <v>696</v>
      </c>
      <c r="AJ701">
        <v>35.747408999999998</v>
      </c>
      <c r="AK701" t="s">
        <v>697</v>
      </c>
      <c r="AL701">
        <v>-90.827192999999994</v>
      </c>
      <c r="AM701">
        <v>25</v>
      </c>
      <c r="AN701">
        <v>2100</v>
      </c>
      <c r="AO701" t="s">
        <v>118</v>
      </c>
      <c r="AP701">
        <v>-103</v>
      </c>
      <c r="AQ701">
        <v>-31</v>
      </c>
      <c r="AR701">
        <v>-64</v>
      </c>
      <c r="AZ701">
        <v>4366</v>
      </c>
      <c r="BA701">
        <v>1</v>
      </c>
      <c r="BB701" t="str">
        <f t="shared" si="174"/>
        <v xml:space="preserve">N325GC  </v>
      </c>
      <c r="BC701">
        <v>1</v>
      </c>
      <c r="BH701">
        <v>2100</v>
      </c>
      <c r="BI701">
        <v>1</v>
      </c>
      <c r="BJ701">
        <v>1</v>
      </c>
      <c r="BK701">
        <v>0</v>
      </c>
      <c r="BL701">
        <v>0</v>
      </c>
      <c r="BO701">
        <v>0</v>
      </c>
      <c r="BP701">
        <v>0</v>
      </c>
      <c r="BW701" t="str">
        <f>"15:29:19.314"</f>
        <v>15:29:19.314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1</v>
      </c>
      <c r="CP701" t="s">
        <v>119</v>
      </c>
      <c r="CQ701">
        <v>511</v>
      </c>
      <c r="CR701">
        <v>0</v>
      </c>
      <c r="CW701">
        <v>6994351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"01/04/2021 15:29:17.201"</f>
        <v>01/04/2021 15:29:17.201</v>
      </c>
      <c r="C702" t="str">
        <f t="shared" si="173"/>
        <v>FFDDD3C0</v>
      </c>
      <c r="D702" t="s">
        <v>113</v>
      </c>
      <c r="E702">
        <v>5</v>
      </c>
      <c r="H702">
        <v>169</v>
      </c>
      <c r="I702" t="s">
        <v>114</v>
      </c>
      <c r="J702" t="s">
        <v>115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>"15:29:19.000"</f>
        <v>15:29:19.000</v>
      </c>
      <c r="T702" t="str">
        <f>"15:29:19.000"</f>
        <v>15:29:19.000</v>
      </c>
      <c r="U702" t="str">
        <f t="shared" si="171"/>
        <v>A3817C</v>
      </c>
      <c r="V702">
        <v>0</v>
      </c>
      <c r="W702">
        <v>0</v>
      </c>
      <c r="X702">
        <v>2</v>
      </c>
      <c r="Z702">
        <v>1</v>
      </c>
      <c r="AA702">
        <v>8</v>
      </c>
      <c r="AB702">
        <v>3</v>
      </c>
      <c r="AC702">
        <v>0</v>
      </c>
      <c r="AD702">
        <v>9</v>
      </c>
      <c r="AE702">
        <v>0</v>
      </c>
      <c r="AF702">
        <v>3</v>
      </c>
      <c r="AG702">
        <v>2</v>
      </c>
      <c r="AH702">
        <v>0</v>
      </c>
      <c r="AI702" t="s">
        <v>696</v>
      </c>
      <c r="AJ702">
        <v>35.747408999999998</v>
      </c>
      <c r="AK702" t="s">
        <v>697</v>
      </c>
      <c r="AL702">
        <v>-90.827192999999994</v>
      </c>
      <c r="AM702">
        <v>25</v>
      </c>
      <c r="AN702">
        <v>2100</v>
      </c>
      <c r="AO702" t="s">
        <v>118</v>
      </c>
      <c r="AP702">
        <v>-103</v>
      </c>
      <c r="AQ702">
        <v>-31</v>
      </c>
      <c r="AR702">
        <v>-64</v>
      </c>
      <c r="AZ702">
        <v>4366</v>
      </c>
      <c r="BA702">
        <v>1</v>
      </c>
      <c r="BB702" t="str">
        <f t="shared" si="174"/>
        <v xml:space="preserve">N325GC  </v>
      </c>
      <c r="BC702">
        <v>1</v>
      </c>
      <c r="BH702">
        <v>2100</v>
      </c>
      <c r="BI702">
        <v>1</v>
      </c>
      <c r="BJ702">
        <v>1</v>
      </c>
      <c r="BK702">
        <v>0</v>
      </c>
      <c r="BL702">
        <v>0</v>
      </c>
      <c r="BO702">
        <v>0</v>
      </c>
      <c r="BP702">
        <v>0</v>
      </c>
      <c r="BW702" t="str">
        <f>"15:29:19.314"</f>
        <v>15:29:19.314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1</v>
      </c>
      <c r="CP702" t="s">
        <v>119</v>
      </c>
      <c r="CQ702">
        <v>511</v>
      </c>
      <c r="CR702">
        <v>0</v>
      </c>
      <c r="CW702">
        <v>6994351</v>
      </c>
      <c r="CY702">
        <v>0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"01/04/2021 15:29:18.361"</f>
        <v>01/04/2021 15:29:18.361</v>
      </c>
      <c r="C703" t="str">
        <f t="shared" si="173"/>
        <v>FFDDD3C0</v>
      </c>
      <c r="D703" t="s">
        <v>178</v>
      </c>
      <c r="E703">
        <v>9</v>
      </c>
      <c r="F703">
        <v>1009</v>
      </c>
      <c r="G703" t="s">
        <v>114</v>
      </c>
      <c r="J703" t="s">
        <v>179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>"15:29:20.000"</f>
        <v>15:29:20.000</v>
      </c>
      <c r="T703" t="str">
        <f>"15:29:20.000"</f>
        <v>15:29:20.000</v>
      </c>
      <c r="U703" t="str">
        <f t="shared" si="171"/>
        <v>A3817C</v>
      </c>
      <c r="V703">
        <v>0</v>
      </c>
      <c r="W703">
        <v>0</v>
      </c>
      <c r="X703">
        <v>2</v>
      </c>
      <c r="Z703">
        <v>1</v>
      </c>
      <c r="AA703">
        <v>8</v>
      </c>
      <c r="AB703">
        <v>3</v>
      </c>
      <c r="AC703">
        <v>0</v>
      </c>
      <c r="AD703">
        <v>9</v>
      </c>
      <c r="AE703">
        <v>0</v>
      </c>
      <c r="AF703">
        <v>3</v>
      </c>
      <c r="AG703">
        <v>2</v>
      </c>
      <c r="AH703">
        <v>0</v>
      </c>
      <c r="AI703" t="s">
        <v>698</v>
      </c>
      <c r="AJ703">
        <v>35.747280000000003</v>
      </c>
      <c r="AK703" t="s">
        <v>699</v>
      </c>
      <c r="AL703">
        <v>-90.827772999999993</v>
      </c>
      <c r="AM703">
        <v>25</v>
      </c>
      <c r="AN703">
        <v>2000</v>
      </c>
      <c r="AO703" t="s">
        <v>118</v>
      </c>
      <c r="AP703">
        <v>-103</v>
      </c>
      <c r="AQ703">
        <v>-30</v>
      </c>
      <c r="AR703">
        <v>-64</v>
      </c>
      <c r="AZ703">
        <v>4366</v>
      </c>
      <c r="BA703">
        <v>1</v>
      </c>
      <c r="BB703" t="str">
        <f t="shared" si="174"/>
        <v xml:space="preserve">N325GC  </v>
      </c>
      <c r="BC703">
        <v>1</v>
      </c>
      <c r="BH703">
        <v>2100</v>
      </c>
      <c r="BI703">
        <v>1</v>
      </c>
      <c r="BJ703">
        <v>1</v>
      </c>
      <c r="BK703">
        <v>0</v>
      </c>
      <c r="BL703">
        <v>0</v>
      </c>
      <c r="BO703">
        <v>0</v>
      </c>
      <c r="BP703">
        <v>0</v>
      </c>
      <c r="BW703" t="str">
        <f>"15:29:20.456"</f>
        <v>15:29:20.456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1</v>
      </c>
      <c r="CP703" t="s">
        <v>119</v>
      </c>
      <c r="CQ703">
        <v>511</v>
      </c>
      <c r="CR703">
        <v>0</v>
      </c>
      <c r="CW703">
        <v>6994551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"01/04/2021 15:29:18.361"</f>
        <v>01/04/2021 15:29:18.361</v>
      </c>
      <c r="C704" t="str">
        <f t="shared" si="173"/>
        <v>FFDDD3C0</v>
      </c>
      <c r="D704" t="s">
        <v>113</v>
      </c>
      <c r="E704">
        <v>5</v>
      </c>
      <c r="H704">
        <v>169</v>
      </c>
      <c r="I704" t="s">
        <v>114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>"15:29:20.000"</f>
        <v>15:29:20.000</v>
      </c>
      <c r="T704" t="str">
        <f>"15:29:20.000"</f>
        <v>15:29:20.000</v>
      </c>
      <c r="U704" t="str">
        <f t="shared" si="171"/>
        <v>A3817C</v>
      </c>
      <c r="V704">
        <v>0</v>
      </c>
      <c r="W704">
        <v>0</v>
      </c>
      <c r="X704">
        <v>2</v>
      </c>
      <c r="Z704">
        <v>1</v>
      </c>
      <c r="AA704">
        <v>8</v>
      </c>
      <c r="AB704">
        <v>3</v>
      </c>
      <c r="AC704">
        <v>0</v>
      </c>
      <c r="AD704">
        <v>9</v>
      </c>
      <c r="AE704">
        <v>0</v>
      </c>
      <c r="AF704">
        <v>3</v>
      </c>
      <c r="AG704">
        <v>2</v>
      </c>
      <c r="AH704">
        <v>0</v>
      </c>
      <c r="AI704" t="s">
        <v>698</v>
      </c>
      <c r="AJ704">
        <v>35.747280000000003</v>
      </c>
      <c r="AK704" t="s">
        <v>699</v>
      </c>
      <c r="AL704">
        <v>-90.827772999999993</v>
      </c>
      <c r="AM704">
        <v>25</v>
      </c>
      <c r="AN704">
        <v>2000</v>
      </c>
      <c r="AO704" t="s">
        <v>118</v>
      </c>
      <c r="AP704">
        <v>-103</v>
      </c>
      <c r="AQ704">
        <v>-30</v>
      </c>
      <c r="AR704">
        <v>-64</v>
      </c>
      <c r="AZ704">
        <v>4366</v>
      </c>
      <c r="BA704">
        <v>1</v>
      </c>
      <c r="BB704" t="str">
        <f t="shared" si="174"/>
        <v xml:space="preserve">N325GC  </v>
      </c>
      <c r="BC704">
        <v>1</v>
      </c>
      <c r="BH704">
        <v>2100</v>
      </c>
      <c r="BI704">
        <v>1</v>
      </c>
      <c r="BJ704">
        <v>1</v>
      </c>
      <c r="BK704">
        <v>0</v>
      </c>
      <c r="BL704">
        <v>0</v>
      </c>
      <c r="BO704">
        <v>0</v>
      </c>
      <c r="BP704">
        <v>0</v>
      </c>
      <c r="BW704" t="str">
        <f>"15:29:20.456"</f>
        <v>15:29:20.456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1</v>
      </c>
      <c r="CP704" t="s">
        <v>119</v>
      </c>
      <c r="CQ704">
        <v>511</v>
      </c>
      <c r="CR704">
        <v>0</v>
      </c>
      <c r="CW704">
        <v>6994551</v>
      </c>
      <c r="CY704">
        <v>0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"01/04/2021 15:29:19.320"</f>
        <v>01/04/2021 15:29:19.320</v>
      </c>
      <c r="C705" t="str">
        <f t="shared" si="173"/>
        <v>FFDDD3C0</v>
      </c>
      <c r="D705" t="s">
        <v>178</v>
      </c>
      <c r="E705">
        <v>9</v>
      </c>
      <c r="F705">
        <v>1009</v>
      </c>
      <c r="G705" t="s">
        <v>114</v>
      </c>
      <c r="J705" t="s">
        <v>179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>"15:29:21.000"</f>
        <v>15:29:21.000</v>
      </c>
      <c r="T705" t="str">
        <f>"15:29:21.000"</f>
        <v>15:29:21.000</v>
      </c>
      <c r="U705" t="str">
        <f t="shared" si="171"/>
        <v>A3817C</v>
      </c>
      <c r="V705">
        <v>0</v>
      </c>
      <c r="W705">
        <v>0</v>
      </c>
      <c r="X705">
        <v>2</v>
      </c>
      <c r="Z705">
        <v>1</v>
      </c>
      <c r="AA705">
        <v>8</v>
      </c>
      <c r="AB705">
        <v>3</v>
      </c>
      <c r="AC705">
        <v>0</v>
      </c>
      <c r="AD705">
        <v>9</v>
      </c>
      <c r="AE705">
        <v>0</v>
      </c>
      <c r="AF705">
        <v>3</v>
      </c>
      <c r="AG705">
        <v>2</v>
      </c>
      <c r="AH705">
        <v>0</v>
      </c>
      <c r="AI705" t="s">
        <v>700</v>
      </c>
      <c r="AJ705">
        <v>35.747129999999999</v>
      </c>
      <c r="AK705" t="s">
        <v>701</v>
      </c>
      <c r="AL705">
        <v>-90.828372999999999</v>
      </c>
      <c r="AM705">
        <v>25</v>
      </c>
      <c r="AN705">
        <v>2000</v>
      </c>
      <c r="AO705" t="s">
        <v>118</v>
      </c>
      <c r="AP705">
        <v>-103</v>
      </c>
      <c r="AQ705">
        <v>-30</v>
      </c>
      <c r="AR705">
        <v>-64</v>
      </c>
      <c r="AZ705">
        <v>4366</v>
      </c>
      <c r="BA705">
        <v>1</v>
      </c>
      <c r="BB705" t="str">
        <f t="shared" si="174"/>
        <v xml:space="preserve">N325GC  </v>
      </c>
      <c r="BC705">
        <v>1</v>
      </c>
      <c r="BH705">
        <v>2100</v>
      </c>
      <c r="BI705">
        <v>1</v>
      </c>
      <c r="BJ705">
        <v>1</v>
      </c>
      <c r="BK705">
        <v>0</v>
      </c>
      <c r="BL705">
        <v>0</v>
      </c>
      <c r="BO705">
        <v>0</v>
      </c>
      <c r="BP705">
        <v>0</v>
      </c>
      <c r="BW705" t="str">
        <f>"15:29:21.444"</f>
        <v>15:29:21.444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1</v>
      </c>
      <c r="CP705" t="s">
        <v>119</v>
      </c>
      <c r="CQ705">
        <v>511</v>
      </c>
      <c r="CR705">
        <v>0</v>
      </c>
      <c r="CW705">
        <v>6994746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"01/04/2021 15:29:19.320"</f>
        <v>01/04/2021 15:29:19.320</v>
      </c>
      <c r="C706" t="str">
        <f t="shared" si="173"/>
        <v>FFDDD3C0</v>
      </c>
      <c r="D706" t="s">
        <v>113</v>
      </c>
      <c r="E706">
        <v>5</v>
      </c>
      <c r="H706">
        <v>169</v>
      </c>
      <c r="I706" t="s">
        <v>114</v>
      </c>
      <c r="J706" t="s">
        <v>115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>"15:29:21.000"</f>
        <v>15:29:21.000</v>
      </c>
      <c r="T706" t="str">
        <f>"15:29:21.000"</f>
        <v>15:29:21.000</v>
      </c>
      <c r="U706" t="str">
        <f t="shared" ref="U706:U769" si="188">"A3817C"</f>
        <v>A3817C</v>
      </c>
      <c r="V706">
        <v>0</v>
      </c>
      <c r="W706">
        <v>0</v>
      </c>
      <c r="X706">
        <v>2</v>
      </c>
      <c r="Z706">
        <v>1</v>
      </c>
      <c r="AA706">
        <v>8</v>
      </c>
      <c r="AB706">
        <v>3</v>
      </c>
      <c r="AC706">
        <v>0</v>
      </c>
      <c r="AD706">
        <v>9</v>
      </c>
      <c r="AE706">
        <v>0</v>
      </c>
      <c r="AF706">
        <v>3</v>
      </c>
      <c r="AG706">
        <v>2</v>
      </c>
      <c r="AH706">
        <v>0</v>
      </c>
      <c r="AI706" t="s">
        <v>700</v>
      </c>
      <c r="AJ706">
        <v>35.747129999999999</v>
      </c>
      <c r="AK706" t="s">
        <v>701</v>
      </c>
      <c r="AL706">
        <v>-90.828372999999999</v>
      </c>
      <c r="AM706">
        <v>25</v>
      </c>
      <c r="AN706">
        <v>2000</v>
      </c>
      <c r="AO706" t="s">
        <v>118</v>
      </c>
      <c r="AP706">
        <v>-103</v>
      </c>
      <c r="AQ706">
        <v>-30</v>
      </c>
      <c r="AR706">
        <v>-64</v>
      </c>
      <c r="AZ706">
        <v>4366</v>
      </c>
      <c r="BA706">
        <v>1</v>
      </c>
      <c r="BB706" t="str">
        <f t="shared" si="174"/>
        <v xml:space="preserve">N325GC  </v>
      </c>
      <c r="BC706">
        <v>1</v>
      </c>
      <c r="BH706">
        <v>2100</v>
      </c>
      <c r="BI706">
        <v>1</v>
      </c>
      <c r="BJ706">
        <v>1</v>
      </c>
      <c r="BK706">
        <v>0</v>
      </c>
      <c r="BL706">
        <v>0</v>
      </c>
      <c r="BO706">
        <v>0</v>
      </c>
      <c r="BP706">
        <v>0</v>
      </c>
      <c r="BW706" t="str">
        <f>"15:29:21.444"</f>
        <v>15:29:21.444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1</v>
      </c>
      <c r="CP706" t="s">
        <v>119</v>
      </c>
      <c r="CQ706">
        <v>511</v>
      </c>
      <c r="CR706">
        <v>0</v>
      </c>
      <c r="CW706">
        <v>6994746</v>
      </c>
      <c r="CY706">
        <v>0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"01/04/2021 15:29:20.281"</f>
        <v>01/04/2021 15:29:20.281</v>
      </c>
      <c r="C707" t="str">
        <f t="shared" si="173"/>
        <v>FFDDD3C0</v>
      </c>
      <c r="D707" t="s">
        <v>178</v>
      </c>
      <c r="E707">
        <v>9</v>
      </c>
      <c r="F707">
        <v>1009</v>
      </c>
      <c r="G707" t="s">
        <v>114</v>
      </c>
      <c r="J707" t="s">
        <v>179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>"15:29:22.000"</f>
        <v>15:29:22.000</v>
      </c>
      <c r="T707" t="str">
        <f>"15:29:22.000"</f>
        <v>15:29:22.000</v>
      </c>
      <c r="U707" t="str">
        <f t="shared" si="188"/>
        <v>A3817C</v>
      </c>
      <c r="V707">
        <v>0</v>
      </c>
      <c r="W707">
        <v>0</v>
      </c>
      <c r="X707">
        <v>2</v>
      </c>
      <c r="Z707">
        <v>1</v>
      </c>
      <c r="AA707">
        <v>8</v>
      </c>
      <c r="AB707">
        <v>3</v>
      </c>
      <c r="AC707">
        <v>0</v>
      </c>
      <c r="AD707">
        <v>9</v>
      </c>
      <c r="AE707">
        <v>0</v>
      </c>
      <c r="AF707">
        <v>3</v>
      </c>
      <c r="AG707">
        <v>2</v>
      </c>
      <c r="AH707">
        <v>0</v>
      </c>
      <c r="AI707" t="s">
        <v>702</v>
      </c>
      <c r="AJ707">
        <v>35.747000999999997</v>
      </c>
      <c r="AK707" t="s">
        <v>703</v>
      </c>
      <c r="AL707">
        <v>-90.828930999999997</v>
      </c>
      <c r="AM707">
        <v>25</v>
      </c>
      <c r="AN707">
        <v>2000</v>
      </c>
      <c r="AO707" t="s">
        <v>118</v>
      </c>
      <c r="AP707">
        <v>-102</v>
      </c>
      <c r="AQ707">
        <v>-30</v>
      </c>
      <c r="AR707">
        <v>-64</v>
      </c>
      <c r="AZ707">
        <v>4366</v>
      </c>
      <c r="BA707">
        <v>1</v>
      </c>
      <c r="BB707" t="str">
        <f t="shared" si="174"/>
        <v xml:space="preserve">N325GC  </v>
      </c>
      <c r="BC707">
        <v>1</v>
      </c>
      <c r="BH707">
        <v>2075</v>
      </c>
      <c r="BI707">
        <v>1</v>
      </c>
      <c r="BJ707">
        <v>1</v>
      </c>
      <c r="BK707">
        <v>0</v>
      </c>
      <c r="BL707">
        <v>0</v>
      </c>
      <c r="BO707">
        <v>0</v>
      </c>
      <c r="BP707">
        <v>0</v>
      </c>
      <c r="BW707" t="str">
        <f>"15:29:22.383"</f>
        <v>15:29:22.383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1</v>
      </c>
      <c r="CP707" t="s">
        <v>119</v>
      </c>
      <c r="CQ707">
        <v>511</v>
      </c>
      <c r="CR707">
        <v>0</v>
      </c>
      <c r="CW707">
        <v>6994922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"01/04/2021 15:29:20.281"</f>
        <v>01/04/2021 15:29:20.281</v>
      </c>
      <c r="C708" t="str">
        <f t="shared" ref="C708:C771" si="189">"FFDDD3C0"</f>
        <v>FFDDD3C0</v>
      </c>
      <c r="D708" t="s">
        <v>113</v>
      </c>
      <c r="E708">
        <v>5</v>
      </c>
      <c r="H708">
        <v>169</v>
      </c>
      <c r="I708" t="s">
        <v>114</v>
      </c>
      <c r="J708" t="s">
        <v>115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>"15:29:22.000"</f>
        <v>15:29:22.000</v>
      </c>
      <c r="T708" t="str">
        <f>"15:29:22.000"</f>
        <v>15:29:22.000</v>
      </c>
      <c r="U708" t="str">
        <f t="shared" si="188"/>
        <v>A3817C</v>
      </c>
      <c r="V708">
        <v>0</v>
      </c>
      <c r="W708">
        <v>0</v>
      </c>
      <c r="X708">
        <v>2</v>
      </c>
      <c r="Z708">
        <v>1</v>
      </c>
      <c r="AA708">
        <v>8</v>
      </c>
      <c r="AB708">
        <v>3</v>
      </c>
      <c r="AC708">
        <v>0</v>
      </c>
      <c r="AD708">
        <v>9</v>
      </c>
      <c r="AE708">
        <v>0</v>
      </c>
      <c r="AF708">
        <v>3</v>
      </c>
      <c r="AG708">
        <v>2</v>
      </c>
      <c r="AH708">
        <v>0</v>
      </c>
      <c r="AI708" t="s">
        <v>702</v>
      </c>
      <c r="AJ708">
        <v>35.747000999999997</v>
      </c>
      <c r="AK708" t="s">
        <v>703</v>
      </c>
      <c r="AL708">
        <v>-90.828930999999997</v>
      </c>
      <c r="AM708">
        <v>25</v>
      </c>
      <c r="AN708">
        <v>2000</v>
      </c>
      <c r="AO708" t="s">
        <v>118</v>
      </c>
      <c r="AP708">
        <v>-102</v>
      </c>
      <c r="AQ708">
        <v>-30</v>
      </c>
      <c r="AR708">
        <v>-64</v>
      </c>
      <c r="AZ708">
        <v>4366</v>
      </c>
      <c r="BA708">
        <v>1</v>
      </c>
      <c r="BB708" t="str">
        <f t="shared" ref="BB708:BB771" si="190">"N325GC  "</f>
        <v xml:space="preserve">N325GC  </v>
      </c>
      <c r="BC708">
        <v>1</v>
      </c>
      <c r="BH708">
        <v>2075</v>
      </c>
      <c r="BI708">
        <v>1</v>
      </c>
      <c r="BJ708">
        <v>1</v>
      </c>
      <c r="BK708">
        <v>0</v>
      </c>
      <c r="BL708">
        <v>0</v>
      </c>
      <c r="BO708">
        <v>0</v>
      </c>
      <c r="BP708">
        <v>0</v>
      </c>
      <c r="BW708" t="str">
        <f>"15:29:22.383"</f>
        <v>15:29:22.383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1</v>
      </c>
      <c r="CP708" t="s">
        <v>119</v>
      </c>
      <c r="CQ708">
        <v>511</v>
      </c>
      <c r="CR708">
        <v>0</v>
      </c>
      <c r="CW708">
        <v>6994922</v>
      </c>
      <c r="CY708">
        <v>0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"01/04/2021 15:29:21.684"</f>
        <v>01/04/2021 15:29:21.684</v>
      </c>
      <c r="C709" t="str">
        <f t="shared" si="189"/>
        <v>FFDDD3C0</v>
      </c>
      <c r="D709" t="s">
        <v>178</v>
      </c>
      <c r="E709">
        <v>9</v>
      </c>
      <c r="F709">
        <v>1009</v>
      </c>
      <c r="G709" t="s">
        <v>114</v>
      </c>
      <c r="J709" t="s">
        <v>179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>"15:29:23.000"</f>
        <v>15:29:23.000</v>
      </c>
      <c r="T709" t="str">
        <f>"15:29:23.000"</f>
        <v>15:29:23.000</v>
      </c>
      <c r="U709" t="str">
        <f t="shared" si="188"/>
        <v>A3817C</v>
      </c>
      <c r="V709">
        <v>0</v>
      </c>
      <c r="W709">
        <v>0</v>
      </c>
      <c r="X709">
        <v>2</v>
      </c>
      <c r="Z709">
        <v>1</v>
      </c>
      <c r="AA709">
        <v>8</v>
      </c>
      <c r="AB709">
        <v>3</v>
      </c>
      <c r="AC709">
        <v>0</v>
      </c>
      <c r="AD709">
        <v>9</v>
      </c>
      <c r="AE709">
        <v>0</v>
      </c>
      <c r="AF709">
        <v>3</v>
      </c>
      <c r="AG709">
        <v>2</v>
      </c>
      <c r="AH709">
        <v>0</v>
      </c>
      <c r="AI709" t="s">
        <v>704</v>
      </c>
      <c r="AJ709">
        <v>35.746850999999999</v>
      </c>
      <c r="AK709" t="s">
        <v>705</v>
      </c>
      <c r="AL709">
        <v>-90.829532</v>
      </c>
      <c r="AM709">
        <v>25</v>
      </c>
      <c r="AN709">
        <v>2100</v>
      </c>
      <c r="AO709" t="s">
        <v>118</v>
      </c>
      <c r="AP709">
        <v>-103</v>
      </c>
      <c r="AQ709">
        <v>-29</v>
      </c>
      <c r="AR709">
        <v>-128</v>
      </c>
      <c r="AZ709">
        <v>4366</v>
      </c>
      <c r="BA709">
        <v>1</v>
      </c>
      <c r="BB709" t="str">
        <f t="shared" si="190"/>
        <v xml:space="preserve">N325GC  </v>
      </c>
      <c r="BC709">
        <v>1</v>
      </c>
      <c r="BH709">
        <v>2075</v>
      </c>
      <c r="BI709">
        <v>1</v>
      </c>
      <c r="BJ709">
        <v>1</v>
      </c>
      <c r="BK709">
        <v>0</v>
      </c>
      <c r="BL709">
        <v>0</v>
      </c>
      <c r="BO709">
        <v>0</v>
      </c>
      <c r="BP709">
        <v>0</v>
      </c>
      <c r="BW709" t="str">
        <f>"15:29:23.758"</f>
        <v>15:29:23.758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1</v>
      </c>
      <c r="CP709" t="s">
        <v>119</v>
      </c>
      <c r="CQ709">
        <v>511</v>
      </c>
      <c r="CR709">
        <v>0</v>
      </c>
      <c r="CW709">
        <v>6995197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"01/04/2021 15:29:21.684"</f>
        <v>01/04/2021 15:29:21.684</v>
      </c>
      <c r="C710" t="str">
        <f t="shared" si="189"/>
        <v>FFDDD3C0</v>
      </c>
      <c r="D710" t="s">
        <v>113</v>
      </c>
      <c r="E710">
        <v>5</v>
      </c>
      <c r="H710">
        <v>169</v>
      </c>
      <c r="I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>"15:29:23.000"</f>
        <v>15:29:23.000</v>
      </c>
      <c r="T710" t="str">
        <f>"15:29:23.000"</f>
        <v>15:29:23.000</v>
      </c>
      <c r="U710" t="str">
        <f t="shared" si="188"/>
        <v>A3817C</v>
      </c>
      <c r="V710">
        <v>0</v>
      </c>
      <c r="W710">
        <v>0</v>
      </c>
      <c r="X710">
        <v>2</v>
      </c>
      <c r="Z710">
        <v>1</v>
      </c>
      <c r="AA710">
        <v>8</v>
      </c>
      <c r="AB710">
        <v>3</v>
      </c>
      <c r="AC710">
        <v>0</v>
      </c>
      <c r="AD710">
        <v>9</v>
      </c>
      <c r="AE710">
        <v>0</v>
      </c>
      <c r="AF710">
        <v>3</v>
      </c>
      <c r="AG710">
        <v>2</v>
      </c>
      <c r="AH710">
        <v>0</v>
      </c>
      <c r="AI710" t="s">
        <v>704</v>
      </c>
      <c r="AJ710">
        <v>35.746850999999999</v>
      </c>
      <c r="AK710" t="s">
        <v>705</v>
      </c>
      <c r="AL710">
        <v>-90.829532</v>
      </c>
      <c r="AM710">
        <v>25</v>
      </c>
      <c r="AN710">
        <v>2100</v>
      </c>
      <c r="AO710" t="s">
        <v>118</v>
      </c>
      <c r="AP710">
        <v>-103</v>
      </c>
      <c r="AQ710">
        <v>-29</v>
      </c>
      <c r="AR710">
        <v>-128</v>
      </c>
      <c r="AZ710">
        <v>4366</v>
      </c>
      <c r="BA710">
        <v>1</v>
      </c>
      <c r="BB710" t="str">
        <f t="shared" si="190"/>
        <v xml:space="preserve">N325GC  </v>
      </c>
      <c r="BC710">
        <v>1</v>
      </c>
      <c r="BH710">
        <v>2075</v>
      </c>
      <c r="BI710">
        <v>1</v>
      </c>
      <c r="BJ710">
        <v>1</v>
      </c>
      <c r="BK710">
        <v>0</v>
      </c>
      <c r="BL710">
        <v>0</v>
      </c>
      <c r="BO710">
        <v>0</v>
      </c>
      <c r="BP710">
        <v>0</v>
      </c>
      <c r="BW710" t="str">
        <f>"15:29:23.758"</f>
        <v>15:29:23.758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1</v>
      </c>
      <c r="CP710" t="s">
        <v>119</v>
      </c>
      <c r="CQ710">
        <v>511</v>
      </c>
      <c r="CR710">
        <v>0</v>
      </c>
      <c r="CW710">
        <v>6995197</v>
      </c>
      <c r="CY710">
        <v>0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"01/04/2021 15:29:22.627"</f>
        <v>01/04/2021 15:29:22.627</v>
      </c>
      <c r="C711" t="str">
        <f t="shared" si="189"/>
        <v>FFDDD3C0</v>
      </c>
      <c r="D711" t="s">
        <v>113</v>
      </c>
      <c r="E711">
        <v>5</v>
      </c>
      <c r="H711">
        <v>169</v>
      </c>
      <c r="I711" t="s">
        <v>114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>"15:29:24.000"</f>
        <v>15:29:24.000</v>
      </c>
      <c r="T711" t="str">
        <f>"15:29:24.000"</f>
        <v>15:29:24.000</v>
      </c>
      <c r="U711" t="str">
        <f t="shared" si="188"/>
        <v>A3817C</v>
      </c>
      <c r="V711">
        <v>0</v>
      </c>
      <c r="W711">
        <v>0</v>
      </c>
      <c r="X711">
        <v>2</v>
      </c>
      <c r="Z711">
        <v>1</v>
      </c>
      <c r="AA711">
        <v>8</v>
      </c>
      <c r="AB711">
        <v>3</v>
      </c>
      <c r="AC711">
        <v>0</v>
      </c>
      <c r="AD711">
        <v>9</v>
      </c>
      <c r="AE711">
        <v>0</v>
      </c>
      <c r="AF711">
        <v>3</v>
      </c>
      <c r="AG711">
        <v>2</v>
      </c>
      <c r="AH711">
        <v>0</v>
      </c>
      <c r="AI711" t="s">
        <v>706</v>
      </c>
      <c r="AJ711">
        <v>35.746721999999998</v>
      </c>
      <c r="AK711" t="s">
        <v>707</v>
      </c>
      <c r="AL711">
        <v>-90.830112</v>
      </c>
      <c r="AM711">
        <v>25</v>
      </c>
      <c r="AN711">
        <v>2100</v>
      </c>
      <c r="AO711" t="s">
        <v>118</v>
      </c>
      <c r="AP711">
        <v>-102</v>
      </c>
      <c r="AQ711">
        <v>-29</v>
      </c>
      <c r="AR711">
        <v>-128</v>
      </c>
      <c r="AZ711">
        <v>4366</v>
      </c>
      <c r="BA711">
        <v>1</v>
      </c>
      <c r="BB711" t="str">
        <f t="shared" si="190"/>
        <v xml:space="preserve">N325GC  </v>
      </c>
      <c r="BC711">
        <v>1</v>
      </c>
      <c r="BH711">
        <v>2075</v>
      </c>
      <c r="BI711">
        <v>1</v>
      </c>
      <c r="BJ711">
        <v>1</v>
      </c>
      <c r="BK711">
        <v>0</v>
      </c>
      <c r="BL711">
        <v>0</v>
      </c>
      <c r="BO711">
        <v>0</v>
      </c>
      <c r="BP711">
        <v>0</v>
      </c>
      <c r="BW711" t="str">
        <f>"15:29:24.694"</f>
        <v>15:29:24.694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1</v>
      </c>
      <c r="CP711" t="s">
        <v>119</v>
      </c>
      <c r="CQ711">
        <v>511</v>
      </c>
      <c r="CR711">
        <v>0</v>
      </c>
      <c r="CW711">
        <v>6995386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"01/04/2021 15:29:22.627"</f>
        <v>01/04/2021 15:29:22.627</v>
      </c>
      <c r="C712" t="str">
        <f t="shared" si="189"/>
        <v>FFDDD3C0</v>
      </c>
      <c r="D712" t="s">
        <v>178</v>
      </c>
      <c r="E712">
        <v>9</v>
      </c>
      <c r="F712">
        <v>1009</v>
      </c>
      <c r="G712" t="s">
        <v>114</v>
      </c>
      <c r="J712" t="s">
        <v>179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>"15:29:24.000"</f>
        <v>15:29:24.000</v>
      </c>
      <c r="T712" t="str">
        <f>"15:29:24.000"</f>
        <v>15:29:24.000</v>
      </c>
      <c r="U712" t="str">
        <f t="shared" si="188"/>
        <v>A3817C</v>
      </c>
      <c r="V712">
        <v>0</v>
      </c>
      <c r="W712">
        <v>0</v>
      </c>
      <c r="X712">
        <v>2</v>
      </c>
      <c r="Z712">
        <v>1</v>
      </c>
      <c r="AA712">
        <v>8</v>
      </c>
      <c r="AB712">
        <v>3</v>
      </c>
      <c r="AC712">
        <v>0</v>
      </c>
      <c r="AD712">
        <v>9</v>
      </c>
      <c r="AE712">
        <v>0</v>
      </c>
      <c r="AF712">
        <v>3</v>
      </c>
      <c r="AG712">
        <v>2</v>
      </c>
      <c r="AH712">
        <v>0</v>
      </c>
      <c r="AI712" t="s">
        <v>706</v>
      </c>
      <c r="AJ712">
        <v>35.746721999999998</v>
      </c>
      <c r="AK712" t="s">
        <v>707</v>
      </c>
      <c r="AL712">
        <v>-90.830112</v>
      </c>
      <c r="AM712">
        <v>25</v>
      </c>
      <c r="AN712">
        <v>2100</v>
      </c>
      <c r="AO712" t="s">
        <v>118</v>
      </c>
      <c r="AP712">
        <v>-102</v>
      </c>
      <c r="AQ712">
        <v>-29</v>
      </c>
      <c r="AR712">
        <v>-128</v>
      </c>
      <c r="AZ712">
        <v>4366</v>
      </c>
      <c r="BA712">
        <v>1</v>
      </c>
      <c r="BB712" t="str">
        <f t="shared" si="190"/>
        <v xml:space="preserve">N325GC  </v>
      </c>
      <c r="BC712">
        <v>1</v>
      </c>
      <c r="BH712">
        <v>2075</v>
      </c>
      <c r="BI712">
        <v>1</v>
      </c>
      <c r="BJ712">
        <v>1</v>
      </c>
      <c r="BK712">
        <v>0</v>
      </c>
      <c r="BL712">
        <v>0</v>
      </c>
      <c r="BO712">
        <v>0</v>
      </c>
      <c r="BP712">
        <v>0</v>
      </c>
      <c r="BW712" t="str">
        <f>"15:29:24.694"</f>
        <v>15:29:24.694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1</v>
      </c>
      <c r="CP712" t="s">
        <v>119</v>
      </c>
      <c r="CQ712">
        <v>511</v>
      </c>
      <c r="CR712">
        <v>0</v>
      </c>
      <c r="CW712">
        <v>6995386</v>
      </c>
      <c r="CY712">
        <v>0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"01/04/2021 15:29:23.752"</f>
        <v>01/04/2021 15:29:23.752</v>
      </c>
      <c r="C713" t="str">
        <f t="shared" si="189"/>
        <v>FFDDD3C0</v>
      </c>
      <c r="D713" t="s">
        <v>178</v>
      </c>
      <c r="E713">
        <v>9</v>
      </c>
      <c r="F713">
        <v>1009</v>
      </c>
      <c r="G713" t="s">
        <v>114</v>
      </c>
      <c r="J713" t="s">
        <v>179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>"15:29:25.000"</f>
        <v>15:29:25.000</v>
      </c>
      <c r="T713" t="str">
        <f>"15:29:25.000"</f>
        <v>15:29:25.000</v>
      </c>
      <c r="U713" t="str">
        <f t="shared" si="188"/>
        <v>A3817C</v>
      </c>
      <c r="V713">
        <v>0</v>
      </c>
      <c r="W713">
        <v>0</v>
      </c>
      <c r="X713">
        <v>2</v>
      </c>
      <c r="Z713">
        <v>1</v>
      </c>
      <c r="AA713">
        <v>8</v>
      </c>
      <c r="AB713">
        <v>3</v>
      </c>
      <c r="AC713">
        <v>0</v>
      </c>
      <c r="AD713">
        <v>9</v>
      </c>
      <c r="AE713">
        <v>0</v>
      </c>
      <c r="AF713">
        <v>3</v>
      </c>
      <c r="AG713">
        <v>2</v>
      </c>
      <c r="AH713">
        <v>0</v>
      </c>
      <c r="AI713" t="s">
        <v>708</v>
      </c>
      <c r="AJ713">
        <v>35.746572</v>
      </c>
      <c r="AK713" t="s">
        <v>709</v>
      </c>
      <c r="AL713">
        <v>-90.830712000000005</v>
      </c>
      <c r="AM713">
        <v>25</v>
      </c>
      <c r="AN713">
        <v>2000</v>
      </c>
      <c r="AO713" t="s">
        <v>118</v>
      </c>
      <c r="AP713">
        <v>-102</v>
      </c>
      <c r="AQ713">
        <v>-29</v>
      </c>
      <c r="AR713">
        <v>-192</v>
      </c>
      <c r="AZ713">
        <v>4366</v>
      </c>
      <c r="BA713">
        <v>1</v>
      </c>
      <c r="BB713" t="str">
        <f t="shared" si="190"/>
        <v xml:space="preserve">N325GC  </v>
      </c>
      <c r="BC713">
        <v>1</v>
      </c>
      <c r="BH713">
        <v>2075</v>
      </c>
      <c r="BI713">
        <v>1</v>
      </c>
      <c r="BJ713">
        <v>1</v>
      </c>
      <c r="BK713">
        <v>0</v>
      </c>
      <c r="BL713">
        <v>0</v>
      </c>
      <c r="BO713">
        <v>0</v>
      </c>
      <c r="BP713">
        <v>0</v>
      </c>
      <c r="BW713" t="str">
        <f>"15:29:25.855"</f>
        <v>15:29:25.855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1</v>
      </c>
      <c r="CP713" t="s">
        <v>119</v>
      </c>
      <c r="CQ713">
        <v>511</v>
      </c>
      <c r="CR713">
        <v>0</v>
      </c>
      <c r="CW713">
        <v>6995602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"01/04/2021 15:29:23.752"</f>
        <v>01/04/2021 15:29:23.752</v>
      </c>
      <c r="C714" t="str">
        <f t="shared" si="189"/>
        <v>FFDDD3C0</v>
      </c>
      <c r="D714" t="s">
        <v>113</v>
      </c>
      <c r="E714">
        <v>5</v>
      </c>
      <c r="H714">
        <v>169</v>
      </c>
      <c r="I714" t="s">
        <v>114</v>
      </c>
      <c r="J714" t="s">
        <v>115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>"15:29:25.000"</f>
        <v>15:29:25.000</v>
      </c>
      <c r="T714" t="str">
        <f>"15:29:25.000"</f>
        <v>15:29:25.000</v>
      </c>
      <c r="U714" t="str">
        <f t="shared" si="188"/>
        <v>A3817C</v>
      </c>
      <c r="V714">
        <v>0</v>
      </c>
      <c r="W714">
        <v>0</v>
      </c>
      <c r="X714">
        <v>2</v>
      </c>
      <c r="Z714">
        <v>1</v>
      </c>
      <c r="AA714">
        <v>8</v>
      </c>
      <c r="AB714">
        <v>3</v>
      </c>
      <c r="AC714">
        <v>0</v>
      </c>
      <c r="AD714">
        <v>9</v>
      </c>
      <c r="AE714">
        <v>0</v>
      </c>
      <c r="AF714">
        <v>3</v>
      </c>
      <c r="AG714">
        <v>2</v>
      </c>
      <c r="AH714">
        <v>0</v>
      </c>
      <c r="AI714" t="s">
        <v>708</v>
      </c>
      <c r="AJ714">
        <v>35.746572</v>
      </c>
      <c r="AK714" t="s">
        <v>709</v>
      </c>
      <c r="AL714">
        <v>-90.830712000000005</v>
      </c>
      <c r="AM714">
        <v>25</v>
      </c>
      <c r="AN714">
        <v>2000</v>
      </c>
      <c r="AO714" t="s">
        <v>118</v>
      </c>
      <c r="AP714">
        <v>-102</v>
      </c>
      <c r="AQ714">
        <v>-29</v>
      </c>
      <c r="AR714">
        <v>-192</v>
      </c>
      <c r="AZ714">
        <v>4366</v>
      </c>
      <c r="BA714">
        <v>1</v>
      </c>
      <c r="BB714" t="str">
        <f t="shared" si="190"/>
        <v xml:space="preserve">N325GC  </v>
      </c>
      <c r="BC714">
        <v>1</v>
      </c>
      <c r="BH714">
        <v>2075</v>
      </c>
      <c r="BI714">
        <v>1</v>
      </c>
      <c r="BJ714">
        <v>1</v>
      </c>
      <c r="BK714">
        <v>0</v>
      </c>
      <c r="BL714">
        <v>0</v>
      </c>
      <c r="BO714">
        <v>0</v>
      </c>
      <c r="BP714">
        <v>0</v>
      </c>
      <c r="BW714" t="str">
        <f>"15:29:25.855"</f>
        <v>15:29:25.855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1</v>
      </c>
      <c r="CP714" t="s">
        <v>119</v>
      </c>
      <c r="CQ714">
        <v>511</v>
      </c>
      <c r="CR714">
        <v>0</v>
      </c>
      <c r="CW714">
        <v>6995602</v>
      </c>
      <c r="CY714">
        <v>0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"01/04/2021 15:29:24.696"</f>
        <v>01/04/2021 15:29:24.696</v>
      </c>
      <c r="C715" t="str">
        <f t="shared" si="189"/>
        <v>FFDDD3C0</v>
      </c>
      <c r="D715" t="s">
        <v>113</v>
      </c>
      <c r="E715">
        <v>5</v>
      </c>
      <c r="H715">
        <v>169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>"15:29:26.000"</f>
        <v>15:29:26.000</v>
      </c>
      <c r="T715" t="str">
        <f>"15:29:26.000"</f>
        <v>15:29:26.000</v>
      </c>
      <c r="U715" t="str">
        <f t="shared" si="188"/>
        <v>A3817C</v>
      </c>
      <c r="V715">
        <v>0</v>
      </c>
      <c r="W715">
        <v>0</v>
      </c>
      <c r="X715">
        <v>2</v>
      </c>
      <c r="Z715">
        <v>1</v>
      </c>
      <c r="AA715">
        <v>8</v>
      </c>
      <c r="AB715">
        <v>3</v>
      </c>
      <c r="AC715">
        <v>0</v>
      </c>
      <c r="AD715">
        <v>9</v>
      </c>
      <c r="AE715">
        <v>0</v>
      </c>
      <c r="AF715">
        <v>3</v>
      </c>
      <c r="AG715">
        <v>2</v>
      </c>
      <c r="AH715">
        <v>0</v>
      </c>
      <c r="AI715" t="s">
        <v>710</v>
      </c>
      <c r="AJ715">
        <v>35.746400000000001</v>
      </c>
      <c r="AK715" t="s">
        <v>711</v>
      </c>
      <c r="AL715">
        <v>-90.831249</v>
      </c>
      <c r="AM715">
        <v>25</v>
      </c>
      <c r="AN715">
        <v>2000</v>
      </c>
      <c r="AO715" t="s">
        <v>118</v>
      </c>
      <c r="AP715">
        <v>-100</v>
      </c>
      <c r="AQ715">
        <v>-29</v>
      </c>
      <c r="AR715">
        <v>-192</v>
      </c>
      <c r="AZ715">
        <v>4366</v>
      </c>
      <c r="BA715">
        <v>1</v>
      </c>
      <c r="BB715" t="str">
        <f t="shared" si="190"/>
        <v xml:space="preserve">N325GC  </v>
      </c>
      <c r="BC715">
        <v>1</v>
      </c>
      <c r="BH715">
        <v>2075</v>
      </c>
      <c r="BI715">
        <v>1</v>
      </c>
      <c r="BJ715">
        <v>1</v>
      </c>
      <c r="BK715">
        <v>0</v>
      </c>
      <c r="BL715">
        <v>0</v>
      </c>
      <c r="BO715">
        <v>0</v>
      </c>
      <c r="BP715">
        <v>0</v>
      </c>
      <c r="BW715" t="str">
        <f>"15:29:26.787"</f>
        <v>15:29:26.787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1</v>
      </c>
      <c r="CP715" t="s">
        <v>119</v>
      </c>
      <c r="CQ715">
        <v>511</v>
      </c>
      <c r="CR715">
        <v>0</v>
      </c>
      <c r="CW715">
        <v>6995770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"01/04/2021 15:29:24.696"</f>
        <v>01/04/2021 15:29:24.696</v>
      </c>
      <c r="C716" t="str">
        <f t="shared" si="189"/>
        <v>FFDDD3C0</v>
      </c>
      <c r="D716" t="s">
        <v>178</v>
      </c>
      <c r="E716">
        <v>9</v>
      </c>
      <c r="F716">
        <v>1009</v>
      </c>
      <c r="G716" t="s">
        <v>114</v>
      </c>
      <c r="J716" t="s">
        <v>179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>"15:29:26.000"</f>
        <v>15:29:26.000</v>
      </c>
      <c r="T716" t="str">
        <f>"15:29:26.000"</f>
        <v>15:29:26.000</v>
      </c>
      <c r="U716" t="str">
        <f t="shared" si="188"/>
        <v>A3817C</v>
      </c>
      <c r="V716">
        <v>0</v>
      </c>
      <c r="W716">
        <v>0</v>
      </c>
      <c r="X716">
        <v>2</v>
      </c>
      <c r="Z716">
        <v>1</v>
      </c>
      <c r="AA716">
        <v>8</v>
      </c>
      <c r="AB716">
        <v>3</v>
      </c>
      <c r="AC716">
        <v>0</v>
      </c>
      <c r="AD716">
        <v>9</v>
      </c>
      <c r="AE716">
        <v>0</v>
      </c>
      <c r="AF716">
        <v>3</v>
      </c>
      <c r="AG716">
        <v>2</v>
      </c>
      <c r="AH716">
        <v>0</v>
      </c>
      <c r="AI716" t="s">
        <v>710</v>
      </c>
      <c r="AJ716">
        <v>35.746400000000001</v>
      </c>
      <c r="AK716" t="s">
        <v>711</v>
      </c>
      <c r="AL716">
        <v>-90.831249</v>
      </c>
      <c r="AM716">
        <v>25</v>
      </c>
      <c r="AN716">
        <v>2000</v>
      </c>
      <c r="AO716" t="s">
        <v>118</v>
      </c>
      <c r="AP716">
        <v>-100</v>
      </c>
      <c r="AQ716">
        <v>-29</v>
      </c>
      <c r="AR716">
        <v>-192</v>
      </c>
      <c r="AZ716">
        <v>4366</v>
      </c>
      <c r="BA716">
        <v>1</v>
      </c>
      <c r="BB716" t="str">
        <f t="shared" si="190"/>
        <v xml:space="preserve">N325GC  </v>
      </c>
      <c r="BC716">
        <v>1</v>
      </c>
      <c r="BH716">
        <v>2075</v>
      </c>
      <c r="BI716">
        <v>1</v>
      </c>
      <c r="BJ716">
        <v>1</v>
      </c>
      <c r="BK716">
        <v>0</v>
      </c>
      <c r="BL716">
        <v>0</v>
      </c>
      <c r="BO716">
        <v>0</v>
      </c>
      <c r="BP716">
        <v>0</v>
      </c>
      <c r="BW716" t="str">
        <f>"15:29:26.787"</f>
        <v>15:29:26.787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1</v>
      </c>
      <c r="CP716" t="s">
        <v>119</v>
      </c>
      <c r="CQ716">
        <v>511</v>
      </c>
      <c r="CR716">
        <v>0</v>
      </c>
      <c r="CW716">
        <v>6995770</v>
      </c>
      <c r="CY716">
        <v>0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"01/04/2021 15:29:25.249"</f>
        <v>01/04/2021 15:29:25.249</v>
      </c>
      <c r="C717" t="str">
        <f t="shared" si="189"/>
        <v>FFDDD3C0</v>
      </c>
      <c r="D717" t="s">
        <v>113</v>
      </c>
      <c r="E717">
        <v>5</v>
      </c>
      <c r="H717">
        <v>169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>"15:29:27.000"</f>
        <v>15:29:27.000</v>
      </c>
      <c r="T717" t="str">
        <f>"15:29:27.000"</f>
        <v>15:29:27.000</v>
      </c>
      <c r="U717" t="str">
        <f t="shared" si="188"/>
        <v>A3817C</v>
      </c>
      <c r="V717">
        <v>0</v>
      </c>
      <c r="W717">
        <v>0</v>
      </c>
      <c r="X717">
        <v>2</v>
      </c>
      <c r="Z717">
        <v>1</v>
      </c>
      <c r="AA717">
        <v>8</v>
      </c>
      <c r="AB717">
        <v>3</v>
      </c>
      <c r="AC717">
        <v>0</v>
      </c>
      <c r="AD717">
        <v>9</v>
      </c>
      <c r="AE717">
        <v>0</v>
      </c>
      <c r="AF717">
        <v>3</v>
      </c>
      <c r="AG717">
        <v>2</v>
      </c>
      <c r="AH717">
        <v>0</v>
      </c>
      <c r="AI717" t="s">
        <v>712</v>
      </c>
      <c r="AJ717">
        <v>35.746293000000001</v>
      </c>
      <c r="AK717" t="s">
        <v>713</v>
      </c>
      <c r="AL717">
        <v>-90.831850000000003</v>
      </c>
      <c r="AM717">
        <v>25</v>
      </c>
      <c r="AN717">
        <v>2000</v>
      </c>
      <c r="AO717" t="s">
        <v>118</v>
      </c>
      <c r="AP717">
        <v>-101</v>
      </c>
      <c r="AQ717">
        <v>-29</v>
      </c>
      <c r="AR717">
        <v>-320</v>
      </c>
      <c r="AZ717">
        <v>4366</v>
      </c>
      <c r="BA717">
        <v>1</v>
      </c>
      <c r="BB717" t="str">
        <f t="shared" si="190"/>
        <v xml:space="preserve">N325GC  </v>
      </c>
      <c r="BC717">
        <v>1</v>
      </c>
      <c r="BH717">
        <v>2075</v>
      </c>
      <c r="BI717">
        <v>1</v>
      </c>
      <c r="BJ717">
        <v>1</v>
      </c>
      <c r="BK717">
        <v>0</v>
      </c>
      <c r="BL717">
        <v>0</v>
      </c>
      <c r="BO717">
        <v>0</v>
      </c>
      <c r="BP717">
        <v>0</v>
      </c>
      <c r="BW717" t="str">
        <f>"15:29:27.335"</f>
        <v>15:29:27.335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1</v>
      </c>
      <c r="CP717" t="s">
        <v>119</v>
      </c>
      <c r="CQ717">
        <v>511</v>
      </c>
      <c r="CR717">
        <v>0</v>
      </c>
      <c r="CW717">
        <v>6995887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"01/04/2021 15:29:25.249"</f>
        <v>01/04/2021 15:29:25.249</v>
      </c>
      <c r="C718" t="str">
        <f t="shared" si="189"/>
        <v>FFDDD3C0</v>
      </c>
      <c r="D718" t="s">
        <v>178</v>
      </c>
      <c r="E718">
        <v>9</v>
      </c>
      <c r="F718">
        <v>1009</v>
      </c>
      <c r="G718" t="s">
        <v>114</v>
      </c>
      <c r="J718" t="s">
        <v>179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>"15:29:27.000"</f>
        <v>15:29:27.000</v>
      </c>
      <c r="T718" t="str">
        <f>"15:29:27.000"</f>
        <v>15:29:27.000</v>
      </c>
      <c r="U718" t="str">
        <f t="shared" si="188"/>
        <v>A3817C</v>
      </c>
      <c r="V718">
        <v>0</v>
      </c>
      <c r="W718">
        <v>0</v>
      </c>
      <c r="X718">
        <v>2</v>
      </c>
      <c r="Z718">
        <v>1</v>
      </c>
      <c r="AA718">
        <v>8</v>
      </c>
      <c r="AB718">
        <v>3</v>
      </c>
      <c r="AC718">
        <v>0</v>
      </c>
      <c r="AD718">
        <v>9</v>
      </c>
      <c r="AE718">
        <v>0</v>
      </c>
      <c r="AF718">
        <v>3</v>
      </c>
      <c r="AG718">
        <v>2</v>
      </c>
      <c r="AH718">
        <v>0</v>
      </c>
      <c r="AI718" t="s">
        <v>712</v>
      </c>
      <c r="AJ718">
        <v>35.746293000000001</v>
      </c>
      <c r="AK718" t="s">
        <v>713</v>
      </c>
      <c r="AL718">
        <v>-90.831850000000003</v>
      </c>
      <c r="AM718">
        <v>25</v>
      </c>
      <c r="AN718">
        <v>2000</v>
      </c>
      <c r="AO718" t="s">
        <v>118</v>
      </c>
      <c r="AP718">
        <v>-101</v>
      </c>
      <c r="AQ718">
        <v>-29</v>
      </c>
      <c r="AR718">
        <v>-320</v>
      </c>
      <c r="AZ718">
        <v>4366</v>
      </c>
      <c r="BA718">
        <v>1</v>
      </c>
      <c r="BB718" t="str">
        <f t="shared" si="190"/>
        <v xml:space="preserve">N325GC  </v>
      </c>
      <c r="BC718">
        <v>1</v>
      </c>
      <c r="BH718">
        <v>2075</v>
      </c>
      <c r="BI718">
        <v>1</v>
      </c>
      <c r="BJ718">
        <v>1</v>
      </c>
      <c r="BK718">
        <v>0</v>
      </c>
      <c r="BL718">
        <v>0</v>
      </c>
      <c r="BO718">
        <v>0</v>
      </c>
      <c r="BP718">
        <v>0</v>
      </c>
      <c r="BW718" t="str">
        <f>"15:29:27.335"</f>
        <v>15:29:27.335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1</v>
      </c>
      <c r="CP718" t="s">
        <v>119</v>
      </c>
      <c r="CQ718">
        <v>511</v>
      </c>
      <c r="CR718">
        <v>0</v>
      </c>
      <c r="CW718">
        <v>6995887</v>
      </c>
      <c r="CY718">
        <v>0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"01/04/2021 15:29:26.168"</f>
        <v>01/04/2021 15:29:26.168</v>
      </c>
      <c r="C719" t="str">
        <f t="shared" si="189"/>
        <v>FFDDD3C0</v>
      </c>
      <c r="D719" t="s">
        <v>178</v>
      </c>
      <c r="E719">
        <v>9</v>
      </c>
      <c r="F719">
        <v>1009</v>
      </c>
      <c r="G719" t="s">
        <v>114</v>
      </c>
      <c r="J719" t="s">
        <v>179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>"15:29:28.000"</f>
        <v>15:29:28.000</v>
      </c>
      <c r="T719" t="str">
        <f>"15:29:28.000"</f>
        <v>15:29:28.000</v>
      </c>
      <c r="U719" t="str">
        <f t="shared" si="188"/>
        <v>A3817C</v>
      </c>
      <c r="V719">
        <v>0</v>
      </c>
      <c r="W719">
        <v>0</v>
      </c>
      <c r="X719">
        <v>2</v>
      </c>
      <c r="Z719">
        <v>1</v>
      </c>
      <c r="AA719">
        <v>8</v>
      </c>
      <c r="AB719">
        <v>3</v>
      </c>
      <c r="AC719">
        <v>0</v>
      </c>
      <c r="AD719">
        <v>9</v>
      </c>
      <c r="AE719">
        <v>0</v>
      </c>
      <c r="AF719">
        <v>3</v>
      </c>
      <c r="AG719">
        <v>2</v>
      </c>
      <c r="AH719">
        <v>0</v>
      </c>
      <c r="AI719" t="s">
        <v>714</v>
      </c>
      <c r="AJ719">
        <v>35.746143000000004</v>
      </c>
      <c r="AK719" t="s">
        <v>715</v>
      </c>
      <c r="AL719">
        <v>-90.832429000000005</v>
      </c>
      <c r="AM719">
        <v>25</v>
      </c>
      <c r="AN719">
        <v>2000</v>
      </c>
      <c r="AO719" t="s">
        <v>118</v>
      </c>
      <c r="AP719">
        <v>-100</v>
      </c>
      <c r="AQ719">
        <v>-29</v>
      </c>
      <c r="AR719">
        <v>-320</v>
      </c>
      <c r="AZ719">
        <v>4366</v>
      </c>
      <c r="BA719">
        <v>1</v>
      </c>
      <c r="BB719" t="str">
        <f t="shared" si="190"/>
        <v xml:space="preserve">N325GC  </v>
      </c>
      <c r="BC719">
        <v>1</v>
      </c>
      <c r="BH719">
        <v>2075</v>
      </c>
      <c r="BI719">
        <v>1</v>
      </c>
      <c r="BJ719">
        <v>1</v>
      </c>
      <c r="BK719">
        <v>0</v>
      </c>
      <c r="BL719">
        <v>0</v>
      </c>
      <c r="BO719">
        <v>0</v>
      </c>
      <c r="BP719">
        <v>0</v>
      </c>
      <c r="BW719" t="str">
        <f>"15:29:28.264"</f>
        <v>15:29:28.264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0</v>
      </c>
      <c r="CP719" t="s">
        <v>119</v>
      </c>
      <c r="CQ719">
        <v>511</v>
      </c>
      <c r="CR719">
        <v>0</v>
      </c>
      <c r="CW719">
        <v>6996062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"01/04/2021 15:29:26.168"</f>
        <v>01/04/2021 15:29:26.168</v>
      </c>
      <c r="C720" t="str">
        <f t="shared" si="189"/>
        <v>FFDDD3C0</v>
      </c>
      <c r="D720" t="s">
        <v>113</v>
      </c>
      <c r="E720">
        <v>5</v>
      </c>
      <c r="H720">
        <v>169</v>
      </c>
      <c r="I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>"15:29:28.000"</f>
        <v>15:29:28.000</v>
      </c>
      <c r="T720" t="str">
        <f>"15:29:28.000"</f>
        <v>15:29:28.000</v>
      </c>
      <c r="U720" t="str">
        <f t="shared" si="188"/>
        <v>A3817C</v>
      </c>
      <c r="V720">
        <v>0</v>
      </c>
      <c r="W720">
        <v>0</v>
      </c>
      <c r="X720">
        <v>2</v>
      </c>
      <c r="Z720">
        <v>1</v>
      </c>
      <c r="AA720">
        <v>8</v>
      </c>
      <c r="AB720">
        <v>3</v>
      </c>
      <c r="AC720">
        <v>0</v>
      </c>
      <c r="AD720">
        <v>9</v>
      </c>
      <c r="AE720">
        <v>0</v>
      </c>
      <c r="AF720">
        <v>3</v>
      </c>
      <c r="AG720">
        <v>2</v>
      </c>
      <c r="AH720">
        <v>0</v>
      </c>
      <c r="AI720" t="s">
        <v>714</v>
      </c>
      <c r="AJ720">
        <v>35.746143000000004</v>
      </c>
      <c r="AK720" t="s">
        <v>715</v>
      </c>
      <c r="AL720">
        <v>-90.832429000000005</v>
      </c>
      <c r="AM720">
        <v>25</v>
      </c>
      <c r="AN720">
        <v>2000</v>
      </c>
      <c r="AO720" t="s">
        <v>118</v>
      </c>
      <c r="AP720">
        <v>-100</v>
      </c>
      <c r="AQ720">
        <v>-29</v>
      </c>
      <c r="AR720">
        <v>-320</v>
      </c>
      <c r="AZ720">
        <v>4366</v>
      </c>
      <c r="BA720">
        <v>1</v>
      </c>
      <c r="BB720" t="str">
        <f t="shared" si="190"/>
        <v xml:space="preserve">N325GC  </v>
      </c>
      <c r="BC720">
        <v>1</v>
      </c>
      <c r="BH720">
        <v>2075</v>
      </c>
      <c r="BI720">
        <v>1</v>
      </c>
      <c r="BJ720">
        <v>1</v>
      </c>
      <c r="BK720">
        <v>0</v>
      </c>
      <c r="BL720">
        <v>0</v>
      </c>
      <c r="BO720">
        <v>0</v>
      </c>
      <c r="BP720">
        <v>0</v>
      </c>
      <c r="BW720" t="str">
        <f>"15:29:28.264"</f>
        <v>15:29:28.264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0</v>
      </c>
      <c r="CP720" t="s">
        <v>119</v>
      </c>
      <c r="CQ720">
        <v>511</v>
      </c>
      <c r="CR720">
        <v>0</v>
      </c>
      <c r="CW720">
        <v>6996062</v>
      </c>
      <c r="CY720">
        <v>0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"01/04/2021 15:29:27.521"</f>
        <v>01/04/2021 15:29:27.521</v>
      </c>
      <c r="C721" t="str">
        <f t="shared" si="189"/>
        <v>FFDDD3C0</v>
      </c>
      <c r="D721" t="s">
        <v>113</v>
      </c>
      <c r="E721">
        <v>5</v>
      </c>
      <c r="H721">
        <v>169</v>
      </c>
      <c r="I721" t="s">
        <v>114</v>
      </c>
      <c r="J721" t="s">
        <v>115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>"15:29:29.000"</f>
        <v>15:29:29.000</v>
      </c>
      <c r="T721" t="str">
        <f>"15:29:29.000"</f>
        <v>15:29:29.000</v>
      </c>
      <c r="U721" t="str">
        <f t="shared" si="188"/>
        <v>A3817C</v>
      </c>
      <c r="V721">
        <v>0</v>
      </c>
      <c r="W721">
        <v>0</v>
      </c>
      <c r="X721">
        <v>2</v>
      </c>
      <c r="Z721">
        <v>1</v>
      </c>
      <c r="AA721">
        <v>8</v>
      </c>
      <c r="AB721">
        <v>3</v>
      </c>
      <c r="AC721">
        <v>0</v>
      </c>
      <c r="AD721">
        <v>9</v>
      </c>
      <c r="AE721">
        <v>0</v>
      </c>
      <c r="AF721">
        <v>3</v>
      </c>
      <c r="AG721">
        <v>2</v>
      </c>
      <c r="AH721">
        <v>0</v>
      </c>
      <c r="AI721" t="s">
        <v>716</v>
      </c>
      <c r="AJ721">
        <v>35.746035999999997</v>
      </c>
      <c r="AK721" t="s">
        <v>717</v>
      </c>
      <c r="AL721">
        <v>-90.833008000000007</v>
      </c>
      <c r="AM721">
        <v>25</v>
      </c>
      <c r="AN721">
        <v>2000</v>
      </c>
      <c r="AO721" t="s">
        <v>118</v>
      </c>
      <c r="AP721">
        <v>-99</v>
      </c>
      <c r="AQ721">
        <v>-30</v>
      </c>
      <c r="AR721">
        <v>-320</v>
      </c>
      <c r="AZ721">
        <v>4366</v>
      </c>
      <c r="BA721">
        <v>1</v>
      </c>
      <c r="BB721" t="str">
        <f t="shared" si="190"/>
        <v xml:space="preserve">N325GC  </v>
      </c>
      <c r="BC721">
        <v>1</v>
      </c>
      <c r="BH721">
        <v>2075</v>
      </c>
      <c r="BI721">
        <v>1</v>
      </c>
      <c r="BJ721">
        <v>1</v>
      </c>
      <c r="BK721">
        <v>0</v>
      </c>
      <c r="BL721">
        <v>0</v>
      </c>
      <c r="BO721">
        <v>0</v>
      </c>
      <c r="BP721">
        <v>0</v>
      </c>
      <c r="BW721" t="str">
        <f>"15:29:29.599"</f>
        <v>15:29:29.599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0</v>
      </c>
      <c r="CP721" t="s">
        <v>119</v>
      </c>
      <c r="CQ721">
        <v>511</v>
      </c>
      <c r="CR721">
        <v>0</v>
      </c>
      <c r="CW721">
        <v>6996331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"01/04/2021 15:29:27.521"</f>
        <v>01/04/2021 15:29:27.521</v>
      </c>
      <c r="C722" t="str">
        <f t="shared" si="189"/>
        <v>FFDDD3C0</v>
      </c>
      <c r="D722" t="s">
        <v>178</v>
      </c>
      <c r="E722">
        <v>9</v>
      </c>
      <c r="F722">
        <v>1009</v>
      </c>
      <c r="G722" t="s">
        <v>114</v>
      </c>
      <c r="J722" t="s">
        <v>179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>"15:29:29.000"</f>
        <v>15:29:29.000</v>
      </c>
      <c r="T722" t="str">
        <f>"15:29:29.000"</f>
        <v>15:29:29.000</v>
      </c>
      <c r="U722" t="str">
        <f t="shared" si="188"/>
        <v>A3817C</v>
      </c>
      <c r="V722">
        <v>0</v>
      </c>
      <c r="W722">
        <v>0</v>
      </c>
      <c r="X722">
        <v>2</v>
      </c>
      <c r="Z722">
        <v>1</v>
      </c>
      <c r="AA722">
        <v>8</v>
      </c>
      <c r="AB722">
        <v>3</v>
      </c>
      <c r="AC722">
        <v>0</v>
      </c>
      <c r="AD722">
        <v>9</v>
      </c>
      <c r="AE722">
        <v>0</v>
      </c>
      <c r="AF722">
        <v>3</v>
      </c>
      <c r="AG722">
        <v>2</v>
      </c>
      <c r="AH722">
        <v>0</v>
      </c>
      <c r="AI722" t="s">
        <v>716</v>
      </c>
      <c r="AJ722">
        <v>35.746035999999997</v>
      </c>
      <c r="AK722" t="s">
        <v>717</v>
      </c>
      <c r="AL722">
        <v>-90.833008000000007</v>
      </c>
      <c r="AM722">
        <v>25</v>
      </c>
      <c r="AN722">
        <v>2000</v>
      </c>
      <c r="AO722" t="s">
        <v>118</v>
      </c>
      <c r="AP722">
        <v>-99</v>
      </c>
      <c r="AQ722">
        <v>-30</v>
      </c>
      <c r="AR722">
        <v>-320</v>
      </c>
      <c r="AZ722">
        <v>4366</v>
      </c>
      <c r="BA722">
        <v>1</v>
      </c>
      <c r="BB722" t="str">
        <f t="shared" si="190"/>
        <v xml:space="preserve">N325GC  </v>
      </c>
      <c r="BC722">
        <v>1</v>
      </c>
      <c r="BH722">
        <v>2075</v>
      </c>
      <c r="BI722">
        <v>1</v>
      </c>
      <c r="BJ722">
        <v>1</v>
      </c>
      <c r="BK722">
        <v>0</v>
      </c>
      <c r="BL722">
        <v>0</v>
      </c>
      <c r="BO722">
        <v>0</v>
      </c>
      <c r="BP722">
        <v>0</v>
      </c>
      <c r="BW722" t="str">
        <f>"15:29:29.599"</f>
        <v>15:29:29.599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0</v>
      </c>
      <c r="CP722" t="s">
        <v>119</v>
      </c>
      <c r="CQ722">
        <v>511</v>
      </c>
      <c r="CR722">
        <v>0</v>
      </c>
      <c r="CW722">
        <v>6996331</v>
      </c>
      <c r="CY722">
        <v>0</v>
      </c>
      <c r="CZ722">
        <v>0</v>
      </c>
      <c r="DA722">
        <v>1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"01/04/2021 15:29:28.835"</f>
        <v>01/04/2021 15:29:28.835</v>
      </c>
      <c r="C723" t="str">
        <f t="shared" si="189"/>
        <v>FFDDD3C0</v>
      </c>
      <c r="D723" t="s">
        <v>113</v>
      </c>
      <c r="E723">
        <v>5</v>
      </c>
      <c r="H723">
        <v>169</v>
      </c>
      <c r="I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>"15:29:30.000"</f>
        <v>15:29:30.000</v>
      </c>
      <c r="T723" t="str">
        <f>"15:29:30.000"</f>
        <v>15:29:30.000</v>
      </c>
      <c r="U723" t="str">
        <f t="shared" si="188"/>
        <v>A3817C</v>
      </c>
      <c r="V723">
        <v>0</v>
      </c>
      <c r="W723">
        <v>0</v>
      </c>
      <c r="X723">
        <v>2</v>
      </c>
      <c r="Z723">
        <v>1</v>
      </c>
      <c r="AA723">
        <v>8</v>
      </c>
      <c r="AB723">
        <v>3</v>
      </c>
      <c r="AC723">
        <v>0</v>
      </c>
      <c r="AD723">
        <v>9</v>
      </c>
      <c r="AE723">
        <v>0</v>
      </c>
      <c r="AF723">
        <v>3</v>
      </c>
      <c r="AG723">
        <v>2</v>
      </c>
      <c r="AH723">
        <v>0</v>
      </c>
      <c r="AI723" t="s">
        <v>718</v>
      </c>
      <c r="AJ723">
        <v>35.745885000000001</v>
      </c>
      <c r="AK723" t="s">
        <v>719</v>
      </c>
      <c r="AL723">
        <v>-90.833566000000005</v>
      </c>
      <c r="AM723">
        <v>25</v>
      </c>
      <c r="AN723">
        <v>2000</v>
      </c>
      <c r="AO723" t="s">
        <v>118</v>
      </c>
      <c r="AP723">
        <v>-100</v>
      </c>
      <c r="AQ723">
        <v>-31</v>
      </c>
      <c r="AR723">
        <v>-320</v>
      </c>
      <c r="AZ723">
        <v>4366</v>
      </c>
      <c r="BA723">
        <v>1</v>
      </c>
      <c r="BB723" t="str">
        <f t="shared" si="190"/>
        <v xml:space="preserve">N325GC  </v>
      </c>
      <c r="BC723">
        <v>1</v>
      </c>
      <c r="BH723">
        <v>2050</v>
      </c>
      <c r="BI723">
        <v>1</v>
      </c>
      <c r="BJ723">
        <v>1</v>
      </c>
      <c r="BK723">
        <v>0</v>
      </c>
      <c r="BL723">
        <v>0</v>
      </c>
      <c r="BO723">
        <v>0</v>
      </c>
      <c r="BP723">
        <v>0</v>
      </c>
      <c r="BW723" t="str">
        <f>"15:29:30.925"</f>
        <v>15:29:30.925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0</v>
      </c>
      <c r="CP723" t="s">
        <v>119</v>
      </c>
      <c r="CQ723">
        <v>511</v>
      </c>
      <c r="CR723">
        <v>0</v>
      </c>
      <c r="CW723">
        <v>6996573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"01/04/2021 15:29:28.835"</f>
        <v>01/04/2021 15:29:28.835</v>
      </c>
      <c r="C724" t="str">
        <f t="shared" si="189"/>
        <v>FFDDD3C0</v>
      </c>
      <c r="D724" t="s">
        <v>178</v>
      </c>
      <c r="E724">
        <v>9</v>
      </c>
      <c r="F724">
        <v>1009</v>
      </c>
      <c r="G724" t="s">
        <v>114</v>
      </c>
      <c r="J724" t="s">
        <v>179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>"15:29:30.000"</f>
        <v>15:29:30.000</v>
      </c>
      <c r="T724" t="str">
        <f>"15:29:30.000"</f>
        <v>15:29:30.000</v>
      </c>
      <c r="U724" t="str">
        <f t="shared" si="188"/>
        <v>A3817C</v>
      </c>
      <c r="V724">
        <v>0</v>
      </c>
      <c r="W724">
        <v>0</v>
      </c>
      <c r="X724">
        <v>2</v>
      </c>
      <c r="Z724">
        <v>1</v>
      </c>
      <c r="AA724">
        <v>8</v>
      </c>
      <c r="AB724">
        <v>3</v>
      </c>
      <c r="AC724">
        <v>0</v>
      </c>
      <c r="AD724">
        <v>9</v>
      </c>
      <c r="AE724">
        <v>0</v>
      </c>
      <c r="AF724">
        <v>3</v>
      </c>
      <c r="AG724">
        <v>2</v>
      </c>
      <c r="AH724">
        <v>0</v>
      </c>
      <c r="AI724" t="s">
        <v>718</v>
      </c>
      <c r="AJ724">
        <v>35.745885000000001</v>
      </c>
      <c r="AK724" t="s">
        <v>719</v>
      </c>
      <c r="AL724">
        <v>-90.833566000000005</v>
      </c>
      <c r="AM724">
        <v>25</v>
      </c>
      <c r="AN724">
        <v>2000</v>
      </c>
      <c r="AO724" t="s">
        <v>118</v>
      </c>
      <c r="AP724">
        <v>-100</v>
      </c>
      <c r="AQ724">
        <v>-31</v>
      </c>
      <c r="AR724">
        <v>-320</v>
      </c>
      <c r="AZ724">
        <v>4366</v>
      </c>
      <c r="BA724">
        <v>1</v>
      </c>
      <c r="BB724" t="str">
        <f t="shared" si="190"/>
        <v xml:space="preserve">N325GC  </v>
      </c>
      <c r="BC724">
        <v>1</v>
      </c>
      <c r="BH724">
        <v>2050</v>
      </c>
      <c r="BI724">
        <v>1</v>
      </c>
      <c r="BJ724">
        <v>1</v>
      </c>
      <c r="BK724">
        <v>0</v>
      </c>
      <c r="BL724">
        <v>0</v>
      </c>
      <c r="BO724">
        <v>0</v>
      </c>
      <c r="BP724">
        <v>0</v>
      </c>
      <c r="BW724" t="str">
        <f>"15:29:30.925"</f>
        <v>15:29:30.925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0</v>
      </c>
      <c r="CP724" t="s">
        <v>119</v>
      </c>
      <c r="CQ724">
        <v>511</v>
      </c>
      <c r="CR724">
        <v>0</v>
      </c>
      <c r="CW724">
        <v>6996573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"01/04/2021 15:29:29.797"</f>
        <v>01/04/2021 15:29:29.797</v>
      </c>
      <c r="C725" t="str">
        <f t="shared" si="189"/>
        <v>FFDDD3C0</v>
      </c>
      <c r="D725" t="s">
        <v>178</v>
      </c>
      <c r="E725">
        <v>9</v>
      </c>
      <c r="F725">
        <v>1009</v>
      </c>
      <c r="G725" t="s">
        <v>114</v>
      </c>
      <c r="J725" t="s">
        <v>179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>"15:29:31.000"</f>
        <v>15:29:31.000</v>
      </c>
      <c r="T725" t="str">
        <f>"15:29:31.000"</f>
        <v>15:29:31.000</v>
      </c>
      <c r="U725" t="str">
        <f t="shared" si="188"/>
        <v>A3817C</v>
      </c>
      <c r="V725">
        <v>0</v>
      </c>
      <c r="W725">
        <v>0</v>
      </c>
      <c r="X725">
        <v>2</v>
      </c>
      <c r="Z725">
        <v>1</v>
      </c>
      <c r="AA725">
        <v>8</v>
      </c>
      <c r="AB725">
        <v>3</v>
      </c>
      <c r="AC725">
        <v>0</v>
      </c>
      <c r="AD725">
        <v>9</v>
      </c>
      <c r="AE725">
        <v>0</v>
      </c>
      <c r="AF725">
        <v>3</v>
      </c>
      <c r="AG725">
        <v>2</v>
      </c>
      <c r="AH725">
        <v>0</v>
      </c>
      <c r="AI725" t="s">
        <v>720</v>
      </c>
      <c r="AJ725">
        <v>35.745735000000003</v>
      </c>
      <c r="AK725" t="s">
        <v>721</v>
      </c>
      <c r="AL725">
        <v>-90.834146000000004</v>
      </c>
      <c r="AM725">
        <v>25</v>
      </c>
      <c r="AN725">
        <v>2000</v>
      </c>
      <c r="AO725" t="s">
        <v>118</v>
      </c>
      <c r="AP725">
        <v>-100</v>
      </c>
      <c r="AQ725">
        <v>-32</v>
      </c>
      <c r="AR725">
        <v>-384</v>
      </c>
      <c r="AZ725">
        <v>4366</v>
      </c>
      <c r="BA725">
        <v>1</v>
      </c>
      <c r="BB725" t="str">
        <f t="shared" si="190"/>
        <v xml:space="preserve">N325GC  </v>
      </c>
      <c r="BC725">
        <v>1</v>
      </c>
      <c r="BH725">
        <v>2050</v>
      </c>
      <c r="BI725">
        <v>1</v>
      </c>
      <c r="BJ725">
        <v>1</v>
      </c>
      <c r="BK725">
        <v>0</v>
      </c>
      <c r="BL725">
        <v>0</v>
      </c>
      <c r="BO725">
        <v>0</v>
      </c>
      <c r="BP725">
        <v>0</v>
      </c>
      <c r="BW725" t="str">
        <f>"15:29:31.846"</f>
        <v>15:29:31.846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0</v>
      </c>
      <c r="CP725" t="s">
        <v>119</v>
      </c>
      <c r="CQ725">
        <v>511</v>
      </c>
      <c r="CR725">
        <v>0</v>
      </c>
      <c r="CW725">
        <v>6996752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"01/04/2021 15:29:29.797"</f>
        <v>01/04/2021 15:29:29.797</v>
      </c>
      <c r="C726" t="str">
        <f t="shared" si="189"/>
        <v>FFDDD3C0</v>
      </c>
      <c r="D726" t="s">
        <v>113</v>
      </c>
      <c r="E726">
        <v>5</v>
      </c>
      <c r="H726">
        <v>169</v>
      </c>
      <c r="I726" t="s">
        <v>114</v>
      </c>
      <c r="J726" t="s">
        <v>115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>"15:29:31.000"</f>
        <v>15:29:31.000</v>
      </c>
      <c r="T726" t="str">
        <f>"15:29:31.000"</f>
        <v>15:29:31.000</v>
      </c>
      <c r="U726" t="str">
        <f t="shared" si="188"/>
        <v>A3817C</v>
      </c>
      <c r="V726">
        <v>0</v>
      </c>
      <c r="W726">
        <v>0</v>
      </c>
      <c r="X726">
        <v>2</v>
      </c>
      <c r="Z726">
        <v>1</v>
      </c>
      <c r="AA726">
        <v>8</v>
      </c>
      <c r="AB726">
        <v>3</v>
      </c>
      <c r="AC726">
        <v>0</v>
      </c>
      <c r="AD726">
        <v>9</v>
      </c>
      <c r="AE726">
        <v>0</v>
      </c>
      <c r="AF726">
        <v>3</v>
      </c>
      <c r="AG726">
        <v>2</v>
      </c>
      <c r="AH726">
        <v>0</v>
      </c>
      <c r="AI726" t="s">
        <v>720</v>
      </c>
      <c r="AJ726">
        <v>35.745735000000003</v>
      </c>
      <c r="AK726" t="s">
        <v>721</v>
      </c>
      <c r="AL726">
        <v>-90.834146000000004</v>
      </c>
      <c r="AM726">
        <v>25</v>
      </c>
      <c r="AN726">
        <v>2000</v>
      </c>
      <c r="AO726" t="s">
        <v>118</v>
      </c>
      <c r="AP726">
        <v>-100</v>
      </c>
      <c r="AQ726">
        <v>-32</v>
      </c>
      <c r="AR726">
        <v>-384</v>
      </c>
      <c r="AZ726">
        <v>4366</v>
      </c>
      <c r="BA726">
        <v>1</v>
      </c>
      <c r="BB726" t="str">
        <f t="shared" si="190"/>
        <v xml:space="preserve">N325GC  </v>
      </c>
      <c r="BC726">
        <v>1</v>
      </c>
      <c r="BH726">
        <v>2050</v>
      </c>
      <c r="BI726">
        <v>1</v>
      </c>
      <c r="BJ726">
        <v>1</v>
      </c>
      <c r="BK726">
        <v>0</v>
      </c>
      <c r="BL726">
        <v>0</v>
      </c>
      <c r="BO726">
        <v>0</v>
      </c>
      <c r="BP726">
        <v>0</v>
      </c>
      <c r="BW726" t="str">
        <f>"15:29:31.846"</f>
        <v>15:29:31.846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0</v>
      </c>
      <c r="CP726" t="s">
        <v>119</v>
      </c>
      <c r="CQ726">
        <v>511</v>
      </c>
      <c r="CR726">
        <v>0</v>
      </c>
      <c r="CW726">
        <v>6996752</v>
      </c>
      <c r="CY726">
        <v>0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"01/04/2021 15:29:30.499"</f>
        <v>01/04/2021 15:29:30.499</v>
      </c>
      <c r="C727" t="str">
        <f t="shared" si="189"/>
        <v>FFDDD3C0</v>
      </c>
      <c r="D727" t="s">
        <v>178</v>
      </c>
      <c r="E727">
        <v>9</v>
      </c>
      <c r="F727">
        <v>1009</v>
      </c>
      <c r="G727" t="s">
        <v>114</v>
      </c>
      <c r="J727" t="s">
        <v>179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>"15:29:32.000"</f>
        <v>15:29:32.000</v>
      </c>
      <c r="T727" t="str">
        <f>"15:29:32.000"</f>
        <v>15:29:32.000</v>
      </c>
      <c r="U727" t="str">
        <f t="shared" si="188"/>
        <v>A3817C</v>
      </c>
      <c r="V727">
        <v>0</v>
      </c>
      <c r="W727">
        <v>0</v>
      </c>
      <c r="X727">
        <v>2</v>
      </c>
      <c r="Z727">
        <v>1</v>
      </c>
      <c r="AA727">
        <v>8</v>
      </c>
      <c r="AB727">
        <v>3</v>
      </c>
      <c r="AC727">
        <v>0</v>
      </c>
      <c r="AD727">
        <v>9</v>
      </c>
      <c r="AE727">
        <v>0</v>
      </c>
      <c r="AF727">
        <v>3</v>
      </c>
      <c r="AG727">
        <v>2</v>
      </c>
      <c r="AH727">
        <v>0</v>
      </c>
      <c r="AI727" t="s">
        <v>722</v>
      </c>
      <c r="AJ727">
        <v>35.745584999999998</v>
      </c>
      <c r="AK727" t="s">
        <v>723</v>
      </c>
      <c r="AL727">
        <v>-90.834725000000006</v>
      </c>
      <c r="AM727">
        <v>25</v>
      </c>
      <c r="AN727">
        <v>2000</v>
      </c>
      <c r="AO727" t="s">
        <v>118</v>
      </c>
      <c r="AP727">
        <v>-101</v>
      </c>
      <c r="AQ727">
        <v>-32</v>
      </c>
      <c r="AR727">
        <v>-448</v>
      </c>
      <c r="AZ727">
        <v>4366</v>
      </c>
      <c r="BA727">
        <v>1</v>
      </c>
      <c r="BB727" t="str">
        <f t="shared" si="190"/>
        <v xml:space="preserve">N325GC  </v>
      </c>
      <c r="BC727">
        <v>1</v>
      </c>
      <c r="BH727">
        <v>2050</v>
      </c>
      <c r="BI727">
        <v>1</v>
      </c>
      <c r="BJ727">
        <v>1</v>
      </c>
      <c r="BK727">
        <v>0</v>
      </c>
      <c r="BL727">
        <v>0</v>
      </c>
      <c r="BO727">
        <v>0</v>
      </c>
      <c r="BP727">
        <v>0</v>
      </c>
      <c r="BW727" t="str">
        <f>"15:29:32.568"</f>
        <v>15:29:32.568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0</v>
      </c>
      <c r="CP727" t="s">
        <v>119</v>
      </c>
      <c r="CQ727">
        <v>511</v>
      </c>
      <c r="CR727">
        <v>0</v>
      </c>
      <c r="CW727">
        <v>6996889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"01/04/2021 15:29:30.499"</f>
        <v>01/04/2021 15:29:30.499</v>
      </c>
      <c r="C728" t="str">
        <f t="shared" si="189"/>
        <v>FFDDD3C0</v>
      </c>
      <c r="D728" t="s">
        <v>113</v>
      </c>
      <c r="E728">
        <v>5</v>
      </c>
      <c r="H728">
        <v>169</v>
      </c>
      <c r="I728" t="s">
        <v>114</v>
      </c>
      <c r="J728" t="s">
        <v>115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>"15:29:32.000"</f>
        <v>15:29:32.000</v>
      </c>
      <c r="T728" t="str">
        <f>"15:29:32.000"</f>
        <v>15:29:32.000</v>
      </c>
      <c r="U728" t="str">
        <f t="shared" si="188"/>
        <v>A3817C</v>
      </c>
      <c r="V728">
        <v>0</v>
      </c>
      <c r="W728">
        <v>0</v>
      </c>
      <c r="X728">
        <v>2</v>
      </c>
      <c r="Z728">
        <v>1</v>
      </c>
      <c r="AA728">
        <v>8</v>
      </c>
      <c r="AB728">
        <v>3</v>
      </c>
      <c r="AC728">
        <v>0</v>
      </c>
      <c r="AD728">
        <v>9</v>
      </c>
      <c r="AE728">
        <v>0</v>
      </c>
      <c r="AF728">
        <v>3</v>
      </c>
      <c r="AG728">
        <v>2</v>
      </c>
      <c r="AH728">
        <v>0</v>
      </c>
      <c r="AI728" t="s">
        <v>722</v>
      </c>
      <c r="AJ728">
        <v>35.745584999999998</v>
      </c>
      <c r="AK728" t="s">
        <v>723</v>
      </c>
      <c r="AL728">
        <v>-90.834725000000006</v>
      </c>
      <c r="AM728">
        <v>25</v>
      </c>
      <c r="AN728">
        <v>2000</v>
      </c>
      <c r="AO728" t="s">
        <v>118</v>
      </c>
      <c r="AP728">
        <v>-101</v>
      </c>
      <c r="AQ728">
        <v>-32</v>
      </c>
      <c r="AR728">
        <v>-448</v>
      </c>
      <c r="AZ728">
        <v>4366</v>
      </c>
      <c r="BA728">
        <v>1</v>
      </c>
      <c r="BB728" t="str">
        <f t="shared" si="190"/>
        <v xml:space="preserve">N325GC  </v>
      </c>
      <c r="BC728">
        <v>1</v>
      </c>
      <c r="BH728">
        <v>2050</v>
      </c>
      <c r="BI728">
        <v>1</v>
      </c>
      <c r="BJ728">
        <v>1</v>
      </c>
      <c r="BK728">
        <v>0</v>
      </c>
      <c r="BL728">
        <v>0</v>
      </c>
      <c r="BO728">
        <v>0</v>
      </c>
      <c r="BP728">
        <v>0</v>
      </c>
      <c r="BW728" t="str">
        <f>"15:29:32.568"</f>
        <v>15:29:32.568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0</v>
      </c>
      <c r="CP728" t="s">
        <v>119</v>
      </c>
      <c r="CQ728">
        <v>511</v>
      </c>
      <c r="CR728">
        <v>0</v>
      </c>
      <c r="CW728">
        <v>6996889</v>
      </c>
      <c r="CY728">
        <v>0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"01/04/2021 15:29:31.201"</f>
        <v>01/04/2021 15:29:31.201</v>
      </c>
      <c r="C729" t="str">
        <f t="shared" si="189"/>
        <v>FFDDD3C0</v>
      </c>
      <c r="D729" t="s">
        <v>178</v>
      </c>
      <c r="E729">
        <v>9</v>
      </c>
      <c r="F729">
        <v>1009</v>
      </c>
      <c r="G729" t="s">
        <v>114</v>
      </c>
      <c r="J729" t="s">
        <v>179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>"15:29:33.000"</f>
        <v>15:29:33.000</v>
      </c>
      <c r="T729" t="str">
        <f>"15:29:33.000"</f>
        <v>15:29:33.000</v>
      </c>
      <c r="U729" t="str">
        <f t="shared" si="188"/>
        <v>A3817C</v>
      </c>
      <c r="V729">
        <v>0</v>
      </c>
      <c r="W729">
        <v>0</v>
      </c>
      <c r="X729">
        <v>2</v>
      </c>
      <c r="Z729">
        <v>1</v>
      </c>
      <c r="AA729">
        <v>8</v>
      </c>
      <c r="AB729">
        <v>3</v>
      </c>
      <c r="AC729">
        <v>0</v>
      </c>
      <c r="AD729">
        <v>9</v>
      </c>
      <c r="AE729">
        <v>0</v>
      </c>
      <c r="AF729">
        <v>3</v>
      </c>
      <c r="AG729">
        <v>2</v>
      </c>
      <c r="AH729">
        <v>0</v>
      </c>
      <c r="AI729" t="s">
        <v>724</v>
      </c>
      <c r="AJ729">
        <v>35.745435000000001</v>
      </c>
      <c r="AK729" t="s">
        <v>725</v>
      </c>
      <c r="AL729">
        <v>-90.835303999999994</v>
      </c>
      <c r="AM729">
        <v>25</v>
      </c>
      <c r="AN729">
        <v>2000</v>
      </c>
      <c r="AO729" t="s">
        <v>118</v>
      </c>
      <c r="AP729">
        <v>-101</v>
      </c>
      <c r="AQ729">
        <v>-33</v>
      </c>
      <c r="AR729">
        <v>-448</v>
      </c>
      <c r="AZ729">
        <v>4366</v>
      </c>
      <c r="BA729">
        <v>1</v>
      </c>
      <c r="BB729" t="str">
        <f t="shared" si="190"/>
        <v xml:space="preserve">N325GC  </v>
      </c>
      <c r="BC729">
        <v>1</v>
      </c>
      <c r="BH729">
        <v>2025</v>
      </c>
      <c r="BI729">
        <v>1</v>
      </c>
      <c r="BJ729">
        <v>1</v>
      </c>
      <c r="BK729">
        <v>0</v>
      </c>
      <c r="BL729">
        <v>0</v>
      </c>
      <c r="BO729">
        <v>0</v>
      </c>
      <c r="BP729">
        <v>0</v>
      </c>
      <c r="BW729" t="str">
        <f>"15:29:33.276"</f>
        <v>15:29:33.276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0</v>
      </c>
      <c r="CP729" t="s">
        <v>119</v>
      </c>
      <c r="CQ729">
        <v>511</v>
      </c>
      <c r="CR729">
        <v>0</v>
      </c>
      <c r="CW729">
        <v>6997024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"01/04/2021 15:29:31.201"</f>
        <v>01/04/2021 15:29:31.201</v>
      </c>
      <c r="C730" t="str">
        <f t="shared" si="189"/>
        <v>FFDDD3C0</v>
      </c>
      <c r="D730" t="s">
        <v>113</v>
      </c>
      <c r="E730">
        <v>5</v>
      </c>
      <c r="H730">
        <v>169</v>
      </c>
      <c r="I730" t="s">
        <v>114</v>
      </c>
      <c r="J730" t="s">
        <v>115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>"15:29:33.000"</f>
        <v>15:29:33.000</v>
      </c>
      <c r="T730" t="str">
        <f>"15:29:33.000"</f>
        <v>15:29:33.000</v>
      </c>
      <c r="U730" t="str">
        <f t="shared" si="188"/>
        <v>A3817C</v>
      </c>
      <c r="V730">
        <v>0</v>
      </c>
      <c r="W730">
        <v>0</v>
      </c>
      <c r="X730">
        <v>2</v>
      </c>
      <c r="Z730">
        <v>1</v>
      </c>
      <c r="AA730">
        <v>8</v>
      </c>
      <c r="AB730">
        <v>3</v>
      </c>
      <c r="AC730">
        <v>0</v>
      </c>
      <c r="AD730">
        <v>9</v>
      </c>
      <c r="AE730">
        <v>0</v>
      </c>
      <c r="AF730">
        <v>3</v>
      </c>
      <c r="AG730">
        <v>2</v>
      </c>
      <c r="AH730">
        <v>0</v>
      </c>
      <c r="AI730" t="s">
        <v>724</v>
      </c>
      <c r="AJ730">
        <v>35.745435000000001</v>
      </c>
      <c r="AK730" t="s">
        <v>725</v>
      </c>
      <c r="AL730">
        <v>-90.835303999999994</v>
      </c>
      <c r="AM730">
        <v>25</v>
      </c>
      <c r="AN730">
        <v>2000</v>
      </c>
      <c r="AO730" t="s">
        <v>118</v>
      </c>
      <c r="AP730">
        <v>-101</v>
      </c>
      <c r="AQ730">
        <v>-33</v>
      </c>
      <c r="AR730">
        <v>-448</v>
      </c>
      <c r="AZ730">
        <v>4366</v>
      </c>
      <c r="BA730">
        <v>1</v>
      </c>
      <c r="BB730" t="str">
        <f t="shared" si="190"/>
        <v xml:space="preserve">N325GC  </v>
      </c>
      <c r="BC730">
        <v>1</v>
      </c>
      <c r="BH730">
        <v>2025</v>
      </c>
      <c r="BI730">
        <v>1</v>
      </c>
      <c r="BJ730">
        <v>1</v>
      </c>
      <c r="BK730">
        <v>0</v>
      </c>
      <c r="BL730">
        <v>0</v>
      </c>
      <c r="BO730">
        <v>0</v>
      </c>
      <c r="BP730">
        <v>0</v>
      </c>
      <c r="BW730" t="str">
        <f>"15:29:33.276"</f>
        <v>15:29:33.276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0</v>
      </c>
      <c r="CP730" t="s">
        <v>119</v>
      </c>
      <c r="CQ730">
        <v>511</v>
      </c>
      <c r="CR730">
        <v>0</v>
      </c>
      <c r="CW730">
        <v>6997024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"01/04/2021 15:29:32.108"</f>
        <v>01/04/2021 15:29:32.108</v>
      </c>
      <c r="C731" t="str">
        <f t="shared" si="189"/>
        <v>FFDDD3C0</v>
      </c>
      <c r="D731" t="s">
        <v>178</v>
      </c>
      <c r="E731">
        <v>9</v>
      </c>
      <c r="F731">
        <v>1009</v>
      </c>
      <c r="G731" t="s">
        <v>114</v>
      </c>
      <c r="J731" t="s">
        <v>179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S731" t="str">
        <f>"15:29:34.000"</f>
        <v>15:29:34.000</v>
      </c>
      <c r="T731" t="str">
        <f>"15:29:34.000"</f>
        <v>15:29:34.000</v>
      </c>
      <c r="U731" t="str">
        <f t="shared" si="188"/>
        <v>A3817C</v>
      </c>
      <c r="V731">
        <v>0</v>
      </c>
      <c r="W731">
        <v>0</v>
      </c>
      <c r="X731">
        <v>2</v>
      </c>
      <c r="Z731">
        <v>1</v>
      </c>
      <c r="AA731">
        <v>8</v>
      </c>
      <c r="AB731">
        <v>3</v>
      </c>
      <c r="AC731">
        <v>0</v>
      </c>
      <c r="AD731">
        <v>9</v>
      </c>
      <c r="AE731">
        <v>0</v>
      </c>
      <c r="AF731">
        <v>3</v>
      </c>
      <c r="AG731">
        <v>2</v>
      </c>
      <c r="AH731">
        <v>0</v>
      </c>
      <c r="AI731" t="s">
        <v>726</v>
      </c>
      <c r="AJ731">
        <v>35.745263000000001</v>
      </c>
      <c r="AK731" t="s">
        <v>727</v>
      </c>
      <c r="AL731">
        <v>-90.835883999999993</v>
      </c>
      <c r="AM731">
        <v>25</v>
      </c>
      <c r="AN731">
        <v>2000</v>
      </c>
      <c r="AO731" t="s">
        <v>118</v>
      </c>
      <c r="AP731">
        <v>-102</v>
      </c>
      <c r="AQ731">
        <v>-33</v>
      </c>
      <c r="AR731">
        <v>-512</v>
      </c>
      <c r="AZ731">
        <v>4366</v>
      </c>
      <c r="BA731">
        <v>1</v>
      </c>
      <c r="BB731" t="str">
        <f t="shared" si="190"/>
        <v xml:space="preserve">N325GC  </v>
      </c>
      <c r="BC731">
        <v>1</v>
      </c>
      <c r="BH731">
        <v>2025</v>
      </c>
      <c r="BI731">
        <v>1</v>
      </c>
      <c r="BJ731">
        <v>1</v>
      </c>
      <c r="BK731">
        <v>0</v>
      </c>
      <c r="BL731">
        <v>0</v>
      </c>
      <c r="BO731">
        <v>0</v>
      </c>
      <c r="BP731">
        <v>0</v>
      </c>
      <c r="BW731" t="str">
        <f>"15:29:34.195"</f>
        <v>15:29:34.195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1</v>
      </c>
      <c r="CP731" t="s">
        <v>119</v>
      </c>
      <c r="CQ731">
        <v>511</v>
      </c>
      <c r="CR731">
        <v>0</v>
      </c>
      <c r="CW731">
        <v>6997192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"01/04/2021 15:29:32.108"</f>
        <v>01/04/2021 15:29:32.108</v>
      </c>
      <c r="C732" t="str">
        <f t="shared" si="189"/>
        <v>FFDDD3C0</v>
      </c>
      <c r="D732" t="s">
        <v>113</v>
      </c>
      <c r="E732">
        <v>5</v>
      </c>
      <c r="H732">
        <v>169</v>
      </c>
      <c r="I732" t="s">
        <v>114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S732" t="str">
        <f>"15:29:34.000"</f>
        <v>15:29:34.000</v>
      </c>
      <c r="T732" t="str">
        <f>"15:29:34.000"</f>
        <v>15:29:34.000</v>
      </c>
      <c r="U732" t="str">
        <f t="shared" si="188"/>
        <v>A3817C</v>
      </c>
      <c r="V732">
        <v>0</v>
      </c>
      <c r="W732">
        <v>0</v>
      </c>
      <c r="X732">
        <v>2</v>
      </c>
      <c r="Z732">
        <v>1</v>
      </c>
      <c r="AA732">
        <v>8</v>
      </c>
      <c r="AB732">
        <v>3</v>
      </c>
      <c r="AC732">
        <v>0</v>
      </c>
      <c r="AD732">
        <v>9</v>
      </c>
      <c r="AE732">
        <v>0</v>
      </c>
      <c r="AF732">
        <v>3</v>
      </c>
      <c r="AG732">
        <v>2</v>
      </c>
      <c r="AH732">
        <v>0</v>
      </c>
      <c r="AI732" t="s">
        <v>726</v>
      </c>
      <c r="AJ732">
        <v>35.745263000000001</v>
      </c>
      <c r="AK732" t="s">
        <v>727</v>
      </c>
      <c r="AL732">
        <v>-90.835883999999993</v>
      </c>
      <c r="AM732">
        <v>25</v>
      </c>
      <c r="AN732">
        <v>2000</v>
      </c>
      <c r="AO732" t="s">
        <v>118</v>
      </c>
      <c r="AP732">
        <v>-102</v>
      </c>
      <c r="AQ732">
        <v>-33</v>
      </c>
      <c r="AR732">
        <v>-512</v>
      </c>
      <c r="AZ732">
        <v>4366</v>
      </c>
      <c r="BA732">
        <v>1</v>
      </c>
      <c r="BB732" t="str">
        <f t="shared" si="190"/>
        <v xml:space="preserve">N325GC  </v>
      </c>
      <c r="BC732">
        <v>1</v>
      </c>
      <c r="BH732">
        <v>2025</v>
      </c>
      <c r="BI732">
        <v>1</v>
      </c>
      <c r="BJ732">
        <v>1</v>
      </c>
      <c r="BK732">
        <v>0</v>
      </c>
      <c r="BL732">
        <v>0</v>
      </c>
      <c r="BO732">
        <v>0</v>
      </c>
      <c r="BP732">
        <v>0</v>
      </c>
      <c r="BW732" t="str">
        <f>"15:29:34.195"</f>
        <v>15:29:34.195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1</v>
      </c>
      <c r="CP732" t="s">
        <v>119</v>
      </c>
      <c r="CQ732">
        <v>511</v>
      </c>
      <c r="CR732">
        <v>0</v>
      </c>
      <c r="CW732">
        <v>6997192</v>
      </c>
      <c r="CY732">
        <v>0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"01/04/2021 15:29:33.215"</f>
        <v>01/04/2021 15:29:33.215</v>
      </c>
      <c r="C733" t="str">
        <f t="shared" si="189"/>
        <v>FFDDD3C0</v>
      </c>
      <c r="D733" t="s">
        <v>178</v>
      </c>
      <c r="E733">
        <v>9</v>
      </c>
      <c r="F733">
        <v>1009</v>
      </c>
      <c r="G733" t="s">
        <v>114</v>
      </c>
      <c r="J733" t="s">
        <v>179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S733" t="str">
        <f>"15:29:35.000"</f>
        <v>15:29:35.000</v>
      </c>
      <c r="T733" t="str">
        <f>"15:29:35.000"</f>
        <v>15:29:35.000</v>
      </c>
      <c r="U733" t="str">
        <f t="shared" si="188"/>
        <v>A3817C</v>
      </c>
      <c r="V733">
        <v>0</v>
      </c>
      <c r="W733">
        <v>0</v>
      </c>
      <c r="X733">
        <v>2</v>
      </c>
      <c r="Z733">
        <v>1</v>
      </c>
      <c r="AA733">
        <v>8</v>
      </c>
      <c r="AB733">
        <v>3</v>
      </c>
      <c r="AC733">
        <v>0</v>
      </c>
      <c r="AD733">
        <v>9</v>
      </c>
      <c r="AE733">
        <v>0</v>
      </c>
      <c r="AF733">
        <v>3</v>
      </c>
      <c r="AG733">
        <v>2</v>
      </c>
      <c r="AH733">
        <v>0</v>
      </c>
      <c r="AI733" t="s">
        <v>728</v>
      </c>
      <c r="AJ733">
        <v>35.745134</v>
      </c>
      <c r="AK733" t="s">
        <v>729</v>
      </c>
      <c r="AL733">
        <v>-90.836483999999999</v>
      </c>
      <c r="AM733">
        <v>25</v>
      </c>
      <c r="AN733">
        <v>2000</v>
      </c>
      <c r="AO733" t="s">
        <v>118</v>
      </c>
      <c r="AP733">
        <v>-103</v>
      </c>
      <c r="AQ733">
        <v>-33</v>
      </c>
      <c r="AR733">
        <v>-576</v>
      </c>
      <c r="AZ733">
        <v>4366</v>
      </c>
      <c r="BA733">
        <v>1</v>
      </c>
      <c r="BB733" t="str">
        <f t="shared" si="190"/>
        <v xml:space="preserve">N325GC  </v>
      </c>
      <c r="BC733">
        <v>1</v>
      </c>
      <c r="BH733">
        <v>2025</v>
      </c>
      <c r="BI733">
        <v>1</v>
      </c>
      <c r="BJ733">
        <v>1</v>
      </c>
      <c r="BK733">
        <v>0</v>
      </c>
      <c r="BL733">
        <v>0</v>
      </c>
      <c r="BO733">
        <v>0</v>
      </c>
      <c r="BP733">
        <v>0</v>
      </c>
      <c r="BW733" t="str">
        <f>"15:29:35.289"</f>
        <v>15:29:35.289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0</v>
      </c>
      <c r="CP733" t="s">
        <v>119</v>
      </c>
      <c r="CQ733">
        <v>511</v>
      </c>
      <c r="CR733">
        <v>0</v>
      </c>
      <c r="CW733">
        <v>6997389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"01/04/2021 15:29:33.215"</f>
        <v>01/04/2021 15:29:33.215</v>
      </c>
      <c r="C734" t="str">
        <f t="shared" si="189"/>
        <v>FFDDD3C0</v>
      </c>
      <c r="D734" t="s">
        <v>113</v>
      </c>
      <c r="E734">
        <v>5</v>
      </c>
      <c r="H734">
        <v>169</v>
      </c>
      <c r="I734" t="s">
        <v>114</v>
      </c>
      <c r="J734" t="s">
        <v>115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S734" t="str">
        <f>"15:29:35.000"</f>
        <v>15:29:35.000</v>
      </c>
      <c r="T734" t="str">
        <f>"15:29:35.000"</f>
        <v>15:29:35.000</v>
      </c>
      <c r="U734" t="str">
        <f t="shared" si="188"/>
        <v>A3817C</v>
      </c>
      <c r="V734">
        <v>0</v>
      </c>
      <c r="W734">
        <v>0</v>
      </c>
      <c r="X734">
        <v>2</v>
      </c>
      <c r="Z734">
        <v>1</v>
      </c>
      <c r="AA734">
        <v>8</v>
      </c>
      <c r="AB734">
        <v>3</v>
      </c>
      <c r="AC734">
        <v>0</v>
      </c>
      <c r="AD734">
        <v>9</v>
      </c>
      <c r="AE734">
        <v>0</v>
      </c>
      <c r="AF734">
        <v>3</v>
      </c>
      <c r="AG734">
        <v>2</v>
      </c>
      <c r="AH734">
        <v>0</v>
      </c>
      <c r="AI734" t="s">
        <v>728</v>
      </c>
      <c r="AJ734">
        <v>35.745134</v>
      </c>
      <c r="AK734" t="s">
        <v>729</v>
      </c>
      <c r="AL734">
        <v>-90.836483999999999</v>
      </c>
      <c r="AM734">
        <v>25</v>
      </c>
      <c r="AN734">
        <v>2000</v>
      </c>
      <c r="AO734" t="s">
        <v>118</v>
      </c>
      <c r="AP734">
        <v>-103</v>
      </c>
      <c r="AQ734">
        <v>-33</v>
      </c>
      <c r="AR734">
        <v>-576</v>
      </c>
      <c r="AZ734">
        <v>4366</v>
      </c>
      <c r="BA734">
        <v>1</v>
      </c>
      <c r="BB734" t="str">
        <f t="shared" si="190"/>
        <v xml:space="preserve">N325GC  </v>
      </c>
      <c r="BC734">
        <v>1</v>
      </c>
      <c r="BH734">
        <v>2025</v>
      </c>
      <c r="BI734">
        <v>1</v>
      </c>
      <c r="BJ734">
        <v>1</v>
      </c>
      <c r="BK734">
        <v>0</v>
      </c>
      <c r="BL734">
        <v>0</v>
      </c>
      <c r="BO734">
        <v>0</v>
      </c>
      <c r="BP734">
        <v>0</v>
      </c>
      <c r="BW734" t="str">
        <f>"15:29:35.289"</f>
        <v>15:29:35.289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0</v>
      </c>
      <c r="CP734" t="s">
        <v>119</v>
      </c>
      <c r="CQ734">
        <v>511</v>
      </c>
      <c r="CR734">
        <v>0</v>
      </c>
      <c r="CW734">
        <v>6997389</v>
      </c>
      <c r="CY734">
        <v>0</v>
      </c>
      <c r="CZ734">
        <v>0</v>
      </c>
      <c r="DA734">
        <v>1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"01/04/2021 15:29:34.722"</f>
        <v>01/04/2021 15:29:34.722</v>
      </c>
      <c r="C735" t="str">
        <f t="shared" si="189"/>
        <v>FFDDD3C0</v>
      </c>
      <c r="D735" t="s">
        <v>178</v>
      </c>
      <c r="E735">
        <v>9</v>
      </c>
      <c r="F735">
        <v>1009</v>
      </c>
      <c r="G735" t="s">
        <v>114</v>
      </c>
      <c r="J735" t="s">
        <v>179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S735" t="str">
        <f>"15:29:36.000"</f>
        <v>15:29:36.000</v>
      </c>
      <c r="T735" t="str">
        <f>"15:29:36.000"</f>
        <v>15:29:36.000</v>
      </c>
      <c r="U735" t="str">
        <f t="shared" si="188"/>
        <v>A3817C</v>
      </c>
      <c r="V735">
        <v>0</v>
      </c>
      <c r="W735">
        <v>0</v>
      </c>
      <c r="X735">
        <v>2</v>
      </c>
      <c r="Z735">
        <v>1</v>
      </c>
      <c r="AA735">
        <v>8</v>
      </c>
      <c r="AB735">
        <v>3</v>
      </c>
      <c r="AC735">
        <v>0</v>
      </c>
      <c r="AD735">
        <v>9</v>
      </c>
      <c r="AE735">
        <v>0</v>
      </c>
      <c r="AF735">
        <v>3</v>
      </c>
      <c r="AG735">
        <v>2</v>
      </c>
      <c r="AH735">
        <v>0</v>
      </c>
      <c r="AI735" t="s">
        <v>730</v>
      </c>
      <c r="AJ735">
        <v>35.744962999999998</v>
      </c>
      <c r="AK735" t="s">
        <v>731</v>
      </c>
      <c r="AL735">
        <v>-90.837063999999998</v>
      </c>
      <c r="AM735">
        <v>25</v>
      </c>
      <c r="AN735">
        <v>2000</v>
      </c>
      <c r="AO735" t="s">
        <v>118</v>
      </c>
      <c r="AP735">
        <v>-103</v>
      </c>
      <c r="AQ735">
        <v>-33</v>
      </c>
      <c r="AR735">
        <v>-512</v>
      </c>
      <c r="AZ735">
        <v>4366</v>
      </c>
      <c r="BA735">
        <v>1</v>
      </c>
      <c r="BB735" t="str">
        <f t="shared" si="190"/>
        <v xml:space="preserve">N325GC  </v>
      </c>
      <c r="BC735">
        <v>1</v>
      </c>
      <c r="BH735">
        <v>2025</v>
      </c>
      <c r="BI735">
        <v>1</v>
      </c>
      <c r="BJ735">
        <v>1</v>
      </c>
      <c r="BK735">
        <v>0</v>
      </c>
      <c r="BL735">
        <v>0</v>
      </c>
      <c r="BO735">
        <v>0</v>
      </c>
      <c r="BP735">
        <v>0</v>
      </c>
      <c r="BW735" t="str">
        <f>"15:29:36.804"</f>
        <v>15:29:36.804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0</v>
      </c>
      <c r="CP735" t="s">
        <v>119</v>
      </c>
      <c r="CQ735">
        <v>530</v>
      </c>
      <c r="CR735">
        <v>0</v>
      </c>
      <c r="CW735">
        <v>7280110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"01/04/2021 15:29:34.722"</f>
        <v>01/04/2021 15:29:34.722</v>
      </c>
      <c r="C736" t="str">
        <f t="shared" si="189"/>
        <v>FFDDD3C0</v>
      </c>
      <c r="D736" t="s">
        <v>113</v>
      </c>
      <c r="E736">
        <v>5</v>
      </c>
      <c r="H736">
        <v>169</v>
      </c>
      <c r="I736" t="s">
        <v>114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>"15:29:36.000"</f>
        <v>15:29:36.000</v>
      </c>
      <c r="T736" t="str">
        <f>"15:29:36.000"</f>
        <v>15:29:36.000</v>
      </c>
      <c r="U736" t="str">
        <f t="shared" si="188"/>
        <v>A3817C</v>
      </c>
      <c r="V736">
        <v>0</v>
      </c>
      <c r="W736">
        <v>0</v>
      </c>
      <c r="X736">
        <v>2</v>
      </c>
      <c r="Z736">
        <v>1</v>
      </c>
      <c r="AA736">
        <v>8</v>
      </c>
      <c r="AB736">
        <v>3</v>
      </c>
      <c r="AC736">
        <v>0</v>
      </c>
      <c r="AD736">
        <v>9</v>
      </c>
      <c r="AE736">
        <v>0</v>
      </c>
      <c r="AF736">
        <v>3</v>
      </c>
      <c r="AG736">
        <v>2</v>
      </c>
      <c r="AH736">
        <v>0</v>
      </c>
      <c r="AI736" t="s">
        <v>730</v>
      </c>
      <c r="AJ736">
        <v>35.744962999999998</v>
      </c>
      <c r="AK736" t="s">
        <v>731</v>
      </c>
      <c r="AL736">
        <v>-90.837063999999998</v>
      </c>
      <c r="AM736">
        <v>25</v>
      </c>
      <c r="AN736">
        <v>2000</v>
      </c>
      <c r="AO736" t="s">
        <v>118</v>
      </c>
      <c r="AP736">
        <v>-103</v>
      </c>
      <c r="AQ736">
        <v>-33</v>
      </c>
      <c r="AR736">
        <v>-512</v>
      </c>
      <c r="AZ736">
        <v>4366</v>
      </c>
      <c r="BA736">
        <v>1</v>
      </c>
      <c r="BB736" t="str">
        <f t="shared" si="190"/>
        <v xml:space="preserve">N325GC  </v>
      </c>
      <c r="BC736">
        <v>1</v>
      </c>
      <c r="BH736">
        <v>2025</v>
      </c>
      <c r="BI736">
        <v>1</v>
      </c>
      <c r="BJ736">
        <v>1</v>
      </c>
      <c r="BK736">
        <v>0</v>
      </c>
      <c r="BL736">
        <v>0</v>
      </c>
      <c r="BO736">
        <v>0</v>
      </c>
      <c r="BP736">
        <v>0</v>
      </c>
      <c r="BW736" t="str">
        <f>"15:29:36.804"</f>
        <v>15:29:36.804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0</v>
      </c>
      <c r="CP736" t="s">
        <v>119</v>
      </c>
      <c r="CQ736">
        <v>530</v>
      </c>
      <c r="CR736">
        <v>0</v>
      </c>
      <c r="CW736">
        <v>7280110</v>
      </c>
      <c r="CY736">
        <v>0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"01/04/2021 15:29:35.201"</f>
        <v>01/04/2021 15:29:35.201</v>
      </c>
      <c r="C737" t="str">
        <f t="shared" si="189"/>
        <v>FFDDD3C0</v>
      </c>
      <c r="D737" t="s">
        <v>113</v>
      </c>
      <c r="E737">
        <v>5</v>
      </c>
      <c r="H737">
        <v>169</v>
      </c>
      <c r="I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>"15:29:37.000"</f>
        <v>15:29:37.000</v>
      </c>
      <c r="T737" t="str">
        <f>"15:29:37.000"</f>
        <v>15:29:37.000</v>
      </c>
      <c r="U737" t="str">
        <f t="shared" si="188"/>
        <v>A3817C</v>
      </c>
      <c r="V737">
        <v>0</v>
      </c>
      <c r="W737">
        <v>0</v>
      </c>
      <c r="X737">
        <v>2</v>
      </c>
      <c r="Z737">
        <v>1</v>
      </c>
      <c r="AA737">
        <v>8</v>
      </c>
      <c r="AB737">
        <v>3</v>
      </c>
      <c r="AC737">
        <v>0</v>
      </c>
      <c r="AD737">
        <v>9</v>
      </c>
      <c r="AE737">
        <v>0</v>
      </c>
      <c r="AF737">
        <v>3</v>
      </c>
      <c r="AG737">
        <v>2</v>
      </c>
      <c r="AH737">
        <v>0</v>
      </c>
      <c r="AI737" t="s">
        <v>732</v>
      </c>
      <c r="AJ737">
        <v>35.744812000000003</v>
      </c>
      <c r="AK737" t="s">
        <v>733</v>
      </c>
      <c r="AL737">
        <v>-90.837643</v>
      </c>
      <c r="AM737">
        <v>25</v>
      </c>
      <c r="AN737">
        <v>2000</v>
      </c>
      <c r="AO737" t="s">
        <v>118</v>
      </c>
      <c r="AP737">
        <v>-103</v>
      </c>
      <c r="AQ737">
        <v>-33</v>
      </c>
      <c r="AR737">
        <v>-512</v>
      </c>
      <c r="AZ737">
        <v>4366</v>
      </c>
      <c r="BA737">
        <v>1</v>
      </c>
      <c r="BB737" t="str">
        <f t="shared" si="190"/>
        <v xml:space="preserve">N325GC  </v>
      </c>
      <c r="BC737">
        <v>1</v>
      </c>
      <c r="BH737">
        <v>2025</v>
      </c>
      <c r="BI737">
        <v>1</v>
      </c>
      <c r="BJ737">
        <v>1</v>
      </c>
      <c r="BK737">
        <v>0</v>
      </c>
      <c r="BL737">
        <v>0</v>
      </c>
      <c r="BO737">
        <v>0</v>
      </c>
      <c r="BP737">
        <v>0</v>
      </c>
      <c r="BW737" t="str">
        <f>"15:29:37.285"</f>
        <v>15:29:37.285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1</v>
      </c>
      <c r="CP737" t="s">
        <v>119</v>
      </c>
      <c r="CQ737">
        <v>511</v>
      </c>
      <c r="CR737">
        <v>0</v>
      </c>
      <c r="CW737">
        <v>6997758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"01/04/2021 15:29:35.201"</f>
        <v>01/04/2021 15:29:35.201</v>
      </c>
      <c r="C738" t="str">
        <f t="shared" si="189"/>
        <v>FFDDD3C0</v>
      </c>
      <c r="D738" t="s">
        <v>178</v>
      </c>
      <c r="E738">
        <v>9</v>
      </c>
      <c r="F738">
        <v>1009</v>
      </c>
      <c r="G738" t="s">
        <v>114</v>
      </c>
      <c r="J738" t="s">
        <v>179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>"15:29:37.000"</f>
        <v>15:29:37.000</v>
      </c>
      <c r="T738" t="str">
        <f>"15:29:37.000"</f>
        <v>15:29:37.000</v>
      </c>
      <c r="U738" t="str">
        <f t="shared" si="188"/>
        <v>A3817C</v>
      </c>
      <c r="V738">
        <v>0</v>
      </c>
      <c r="W738">
        <v>0</v>
      </c>
      <c r="X738">
        <v>2</v>
      </c>
      <c r="Z738">
        <v>1</v>
      </c>
      <c r="AA738">
        <v>8</v>
      </c>
      <c r="AB738">
        <v>3</v>
      </c>
      <c r="AC738">
        <v>0</v>
      </c>
      <c r="AD738">
        <v>9</v>
      </c>
      <c r="AE738">
        <v>0</v>
      </c>
      <c r="AF738">
        <v>3</v>
      </c>
      <c r="AG738">
        <v>2</v>
      </c>
      <c r="AH738">
        <v>0</v>
      </c>
      <c r="AI738" t="s">
        <v>732</v>
      </c>
      <c r="AJ738">
        <v>35.744812000000003</v>
      </c>
      <c r="AK738" t="s">
        <v>733</v>
      </c>
      <c r="AL738">
        <v>-90.837643</v>
      </c>
      <c r="AM738">
        <v>25</v>
      </c>
      <c r="AN738">
        <v>2000</v>
      </c>
      <c r="AO738" t="s">
        <v>118</v>
      </c>
      <c r="AP738">
        <v>-103</v>
      </c>
      <c r="AQ738">
        <v>-33</v>
      </c>
      <c r="AR738">
        <v>-512</v>
      </c>
      <c r="AZ738">
        <v>4366</v>
      </c>
      <c r="BA738">
        <v>1</v>
      </c>
      <c r="BB738" t="str">
        <f t="shared" si="190"/>
        <v xml:space="preserve">N325GC  </v>
      </c>
      <c r="BC738">
        <v>1</v>
      </c>
      <c r="BH738">
        <v>2025</v>
      </c>
      <c r="BI738">
        <v>1</v>
      </c>
      <c r="BJ738">
        <v>1</v>
      </c>
      <c r="BK738">
        <v>0</v>
      </c>
      <c r="BL738">
        <v>0</v>
      </c>
      <c r="BO738">
        <v>0</v>
      </c>
      <c r="BP738">
        <v>0</v>
      </c>
      <c r="BW738" t="str">
        <f>"15:29:37.285"</f>
        <v>15:29:37.285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1</v>
      </c>
      <c r="CP738" t="s">
        <v>119</v>
      </c>
      <c r="CQ738">
        <v>511</v>
      </c>
      <c r="CR738">
        <v>0</v>
      </c>
      <c r="CW738">
        <v>6997758</v>
      </c>
      <c r="CY738">
        <v>0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"01/04/2021 15:29:36.533"</f>
        <v>01/04/2021 15:29:36.533</v>
      </c>
      <c r="C739" t="str">
        <f t="shared" si="189"/>
        <v>FFDDD3C0</v>
      </c>
      <c r="D739" t="s">
        <v>178</v>
      </c>
      <c r="E739">
        <v>9</v>
      </c>
      <c r="F739">
        <v>1009</v>
      </c>
      <c r="G739" t="s">
        <v>114</v>
      </c>
      <c r="J739" t="s">
        <v>179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>"15:29:38.000"</f>
        <v>15:29:38.000</v>
      </c>
      <c r="T739" t="str">
        <f>"15:29:38.000"</f>
        <v>15:29:38.000</v>
      </c>
      <c r="U739" t="str">
        <f t="shared" si="188"/>
        <v>A3817C</v>
      </c>
      <c r="V739">
        <v>0</v>
      </c>
      <c r="W739">
        <v>0</v>
      </c>
      <c r="X739">
        <v>2</v>
      </c>
      <c r="Z739">
        <v>1</v>
      </c>
      <c r="AA739">
        <v>8</v>
      </c>
      <c r="AB739">
        <v>3</v>
      </c>
      <c r="AC739">
        <v>0</v>
      </c>
      <c r="AD739">
        <v>9</v>
      </c>
      <c r="AE739">
        <v>0</v>
      </c>
      <c r="AF739">
        <v>3</v>
      </c>
      <c r="AG739">
        <v>2</v>
      </c>
      <c r="AH739">
        <v>0</v>
      </c>
      <c r="AI739" t="s">
        <v>734</v>
      </c>
      <c r="AJ739">
        <v>35.744661999999998</v>
      </c>
      <c r="AK739" t="s">
        <v>735</v>
      </c>
      <c r="AL739">
        <v>-90.838222999999999</v>
      </c>
      <c r="AM739">
        <v>25</v>
      </c>
      <c r="AN739">
        <v>2000</v>
      </c>
      <c r="AO739" t="s">
        <v>118</v>
      </c>
      <c r="AP739">
        <v>-106</v>
      </c>
      <c r="AQ739">
        <v>-31</v>
      </c>
      <c r="AR739">
        <v>-512</v>
      </c>
      <c r="AZ739">
        <v>4366</v>
      </c>
      <c r="BA739">
        <v>1</v>
      </c>
      <c r="BB739" t="str">
        <f t="shared" si="190"/>
        <v xml:space="preserve">N325GC  </v>
      </c>
      <c r="BC739">
        <v>1</v>
      </c>
      <c r="BH739">
        <v>1975</v>
      </c>
      <c r="BI739">
        <v>1</v>
      </c>
      <c r="BJ739">
        <v>1</v>
      </c>
      <c r="BK739">
        <v>0</v>
      </c>
      <c r="BL739">
        <v>0</v>
      </c>
      <c r="BO739">
        <v>0</v>
      </c>
      <c r="BP739">
        <v>0</v>
      </c>
      <c r="BW739" t="str">
        <f>"15:29:38.596"</f>
        <v>15:29:38.596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1</v>
      </c>
      <c r="CP739" t="s">
        <v>119</v>
      </c>
      <c r="CQ739">
        <v>511</v>
      </c>
      <c r="CR739">
        <v>0</v>
      </c>
      <c r="CW739">
        <v>6997999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"01/04/2021 15:29:36.533"</f>
        <v>01/04/2021 15:29:36.533</v>
      </c>
      <c r="C740" t="str">
        <f t="shared" si="189"/>
        <v>FFDDD3C0</v>
      </c>
      <c r="D740" t="s">
        <v>113</v>
      </c>
      <c r="E740">
        <v>5</v>
      </c>
      <c r="H740">
        <v>169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>"15:29:38.000"</f>
        <v>15:29:38.000</v>
      </c>
      <c r="T740" t="str">
        <f>"15:29:38.000"</f>
        <v>15:29:38.000</v>
      </c>
      <c r="U740" t="str">
        <f t="shared" si="188"/>
        <v>A3817C</v>
      </c>
      <c r="V740">
        <v>0</v>
      </c>
      <c r="W740">
        <v>0</v>
      </c>
      <c r="X740">
        <v>2</v>
      </c>
      <c r="Z740">
        <v>1</v>
      </c>
      <c r="AA740">
        <v>8</v>
      </c>
      <c r="AB740">
        <v>3</v>
      </c>
      <c r="AC740">
        <v>0</v>
      </c>
      <c r="AD740">
        <v>9</v>
      </c>
      <c r="AE740">
        <v>0</v>
      </c>
      <c r="AF740">
        <v>3</v>
      </c>
      <c r="AG740">
        <v>2</v>
      </c>
      <c r="AH740">
        <v>0</v>
      </c>
      <c r="AI740" t="s">
        <v>734</v>
      </c>
      <c r="AJ740">
        <v>35.744661999999998</v>
      </c>
      <c r="AK740" t="s">
        <v>735</v>
      </c>
      <c r="AL740">
        <v>-90.838222999999999</v>
      </c>
      <c r="AM740">
        <v>25</v>
      </c>
      <c r="AN740">
        <v>2000</v>
      </c>
      <c r="AO740" t="s">
        <v>118</v>
      </c>
      <c r="AP740">
        <v>-106</v>
      </c>
      <c r="AQ740">
        <v>-31</v>
      </c>
      <c r="AR740">
        <v>-512</v>
      </c>
      <c r="AZ740">
        <v>4366</v>
      </c>
      <c r="BA740">
        <v>1</v>
      </c>
      <c r="BB740" t="str">
        <f t="shared" si="190"/>
        <v xml:space="preserve">N325GC  </v>
      </c>
      <c r="BC740">
        <v>1</v>
      </c>
      <c r="BH740">
        <v>1975</v>
      </c>
      <c r="BI740">
        <v>1</v>
      </c>
      <c r="BJ740">
        <v>1</v>
      </c>
      <c r="BK740">
        <v>0</v>
      </c>
      <c r="BL740">
        <v>0</v>
      </c>
      <c r="BO740">
        <v>0</v>
      </c>
      <c r="BP740">
        <v>0</v>
      </c>
      <c r="BW740" t="str">
        <f>"15:29:38.596"</f>
        <v>15:29:38.596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1</v>
      </c>
      <c r="CP740" t="s">
        <v>119</v>
      </c>
      <c r="CQ740">
        <v>511</v>
      </c>
      <c r="CR740">
        <v>0</v>
      </c>
      <c r="CW740">
        <v>6997999</v>
      </c>
      <c r="CY740">
        <v>0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"01/04/2021 15:29:37.173"</f>
        <v>01/04/2021 15:29:37.173</v>
      </c>
      <c r="C741" t="str">
        <f t="shared" si="189"/>
        <v>FFDDD3C0</v>
      </c>
      <c r="D741" t="s">
        <v>113</v>
      </c>
      <c r="E741">
        <v>5</v>
      </c>
      <c r="H741">
        <v>169</v>
      </c>
      <c r="I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>"15:29:39.000"</f>
        <v>15:29:39.000</v>
      </c>
      <c r="T741" t="str">
        <f>"15:29:39.000"</f>
        <v>15:29:39.000</v>
      </c>
      <c r="U741" t="str">
        <f t="shared" si="188"/>
        <v>A3817C</v>
      </c>
      <c r="V741">
        <v>0</v>
      </c>
      <c r="W741">
        <v>0</v>
      </c>
      <c r="X741">
        <v>2</v>
      </c>
      <c r="Z741">
        <v>1</v>
      </c>
      <c r="AA741">
        <v>8</v>
      </c>
      <c r="AB741">
        <v>3</v>
      </c>
      <c r="AC741">
        <v>0</v>
      </c>
      <c r="AD741">
        <v>9</v>
      </c>
      <c r="AE741">
        <v>0</v>
      </c>
      <c r="AF741">
        <v>3</v>
      </c>
      <c r="AG741">
        <v>2</v>
      </c>
      <c r="AH741">
        <v>0</v>
      </c>
      <c r="AI741" t="s">
        <v>736</v>
      </c>
      <c r="AJ741">
        <v>35.744512</v>
      </c>
      <c r="AK741" t="s">
        <v>737</v>
      </c>
      <c r="AL741">
        <v>-90.838845000000006</v>
      </c>
      <c r="AM741">
        <v>25</v>
      </c>
      <c r="AN741">
        <v>1900</v>
      </c>
      <c r="AO741" t="s">
        <v>118</v>
      </c>
      <c r="AP741">
        <v>-106</v>
      </c>
      <c r="AQ741">
        <v>-31</v>
      </c>
      <c r="AR741">
        <v>-512</v>
      </c>
      <c r="AZ741">
        <v>4366</v>
      </c>
      <c r="BA741">
        <v>1</v>
      </c>
      <c r="BB741" t="str">
        <f t="shared" si="190"/>
        <v xml:space="preserve">N325GC  </v>
      </c>
      <c r="BC741">
        <v>1</v>
      </c>
      <c r="BH741">
        <v>1975</v>
      </c>
      <c r="BI741">
        <v>1</v>
      </c>
      <c r="BJ741">
        <v>1</v>
      </c>
      <c r="BK741">
        <v>0</v>
      </c>
      <c r="BL741">
        <v>0</v>
      </c>
      <c r="BO741">
        <v>0</v>
      </c>
      <c r="BP741">
        <v>0</v>
      </c>
      <c r="BW741" t="str">
        <f>"15:29:39.263"</f>
        <v>15:29:39.263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1</v>
      </c>
      <c r="CP741" t="s">
        <v>119</v>
      </c>
      <c r="CQ741">
        <v>511</v>
      </c>
      <c r="CR741">
        <v>0</v>
      </c>
      <c r="CW741">
        <v>6998138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"01/04/2021 15:29:37.173"</f>
        <v>01/04/2021 15:29:37.173</v>
      </c>
      <c r="C742" t="str">
        <f t="shared" si="189"/>
        <v>FFDDD3C0</v>
      </c>
      <c r="D742" t="s">
        <v>178</v>
      </c>
      <c r="E742">
        <v>9</v>
      </c>
      <c r="F742">
        <v>1009</v>
      </c>
      <c r="G742" t="s">
        <v>114</v>
      </c>
      <c r="J742" t="s">
        <v>179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>"15:29:39.000"</f>
        <v>15:29:39.000</v>
      </c>
      <c r="T742" t="str">
        <f>"15:29:39.000"</f>
        <v>15:29:39.000</v>
      </c>
      <c r="U742" t="str">
        <f t="shared" si="188"/>
        <v>A3817C</v>
      </c>
      <c r="V742">
        <v>0</v>
      </c>
      <c r="W742">
        <v>0</v>
      </c>
      <c r="X742">
        <v>2</v>
      </c>
      <c r="Z742">
        <v>1</v>
      </c>
      <c r="AA742">
        <v>8</v>
      </c>
      <c r="AB742">
        <v>3</v>
      </c>
      <c r="AC742">
        <v>0</v>
      </c>
      <c r="AD742">
        <v>9</v>
      </c>
      <c r="AE742">
        <v>0</v>
      </c>
      <c r="AF742">
        <v>3</v>
      </c>
      <c r="AG742">
        <v>2</v>
      </c>
      <c r="AH742">
        <v>0</v>
      </c>
      <c r="AI742" t="s">
        <v>736</v>
      </c>
      <c r="AJ742">
        <v>35.744512</v>
      </c>
      <c r="AK742" t="s">
        <v>737</v>
      </c>
      <c r="AL742">
        <v>-90.838845000000006</v>
      </c>
      <c r="AM742">
        <v>25</v>
      </c>
      <c r="AN742">
        <v>1900</v>
      </c>
      <c r="AO742" t="s">
        <v>118</v>
      </c>
      <c r="AP742">
        <v>-106</v>
      </c>
      <c r="AQ742">
        <v>-31</v>
      </c>
      <c r="AR742">
        <v>-512</v>
      </c>
      <c r="AZ742">
        <v>4366</v>
      </c>
      <c r="BA742">
        <v>1</v>
      </c>
      <c r="BB742" t="str">
        <f t="shared" si="190"/>
        <v xml:space="preserve">N325GC  </v>
      </c>
      <c r="BC742">
        <v>1</v>
      </c>
      <c r="BH742">
        <v>1975</v>
      </c>
      <c r="BI742">
        <v>1</v>
      </c>
      <c r="BJ742">
        <v>1</v>
      </c>
      <c r="BK742">
        <v>0</v>
      </c>
      <c r="BL742">
        <v>0</v>
      </c>
      <c r="BO742">
        <v>0</v>
      </c>
      <c r="BP742">
        <v>0</v>
      </c>
      <c r="BW742" t="str">
        <f>"15:29:39.263"</f>
        <v>15:29:39.263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1</v>
      </c>
      <c r="CP742" t="s">
        <v>119</v>
      </c>
      <c r="CQ742">
        <v>511</v>
      </c>
      <c r="CR742">
        <v>0</v>
      </c>
      <c r="CW742">
        <v>6998138</v>
      </c>
      <c r="CY742">
        <v>0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"01/04/2021 15:29:38.687"</f>
        <v>01/04/2021 15:29:38.687</v>
      </c>
      <c r="C743" t="str">
        <f t="shared" si="189"/>
        <v>FFDDD3C0</v>
      </c>
      <c r="D743" t="s">
        <v>113</v>
      </c>
      <c r="E743">
        <v>5</v>
      </c>
      <c r="H743">
        <v>169</v>
      </c>
      <c r="I743" t="s">
        <v>114</v>
      </c>
      <c r="J743" t="s">
        <v>115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>"15:29:40.000"</f>
        <v>15:29:40.000</v>
      </c>
      <c r="T743" t="str">
        <f>"15:29:40.000"</f>
        <v>15:29:40.000</v>
      </c>
      <c r="U743" t="str">
        <f t="shared" si="188"/>
        <v>A3817C</v>
      </c>
      <c r="V743">
        <v>0</v>
      </c>
      <c r="W743">
        <v>0</v>
      </c>
      <c r="X743">
        <v>2</v>
      </c>
      <c r="Z743">
        <v>1</v>
      </c>
      <c r="AA743">
        <v>8</v>
      </c>
      <c r="AB743">
        <v>3</v>
      </c>
      <c r="AC743">
        <v>0</v>
      </c>
      <c r="AD743">
        <v>9</v>
      </c>
      <c r="AE743">
        <v>0</v>
      </c>
      <c r="AF743">
        <v>3</v>
      </c>
      <c r="AG743">
        <v>2</v>
      </c>
      <c r="AH743">
        <v>0</v>
      </c>
      <c r="AI743" t="s">
        <v>738</v>
      </c>
      <c r="AJ743">
        <v>35.744340000000001</v>
      </c>
      <c r="AK743" t="s">
        <v>739</v>
      </c>
      <c r="AL743">
        <v>-90.839445999999995</v>
      </c>
      <c r="AM743">
        <v>25</v>
      </c>
      <c r="AN743">
        <v>1900</v>
      </c>
      <c r="AO743" t="s">
        <v>118</v>
      </c>
      <c r="AP743">
        <v>-107</v>
      </c>
      <c r="AQ743">
        <v>-28</v>
      </c>
      <c r="AR743">
        <v>-448</v>
      </c>
      <c r="AZ743">
        <v>4366</v>
      </c>
      <c r="BA743">
        <v>1</v>
      </c>
      <c r="BB743" t="str">
        <f t="shared" si="190"/>
        <v xml:space="preserve">N325GC  </v>
      </c>
      <c r="BC743">
        <v>1</v>
      </c>
      <c r="BH743">
        <v>1975</v>
      </c>
      <c r="BI743">
        <v>1</v>
      </c>
      <c r="BJ743">
        <v>1</v>
      </c>
      <c r="BK743">
        <v>0</v>
      </c>
      <c r="BL743">
        <v>0</v>
      </c>
      <c r="BO743">
        <v>0</v>
      </c>
      <c r="BP743">
        <v>0</v>
      </c>
      <c r="BW743" t="str">
        <f>"15:29:40.771"</f>
        <v>15:29:40.771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1</v>
      </c>
      <c r="CP743" t="s">
        <v>119</v>
      </c>
      <c r="CQ743">
        <v>511</v>
      </c>
      <c r="CR743">
        <v>0</v>
      </c>
      <c r="CW743">
        <v>6998416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"01/04/2021 15:29:38.687"</f>
        <v>01/04/2021 15:29:38.687</v>
      </c>
      <c r="C744" t="str">
        <f t="shared" si="189"/>
        <v>FFDDD3C0</v>
      </c>
      <c r="D744" t="s">
        <v>178</v>
      </c>
      <c r="E744">
        <v>9</v>
      </c>
      <c r="F744">
        <v>1009</v>
      </c>
      <c r="G744" t="s">
        <v>114</v>
      </c>
      <c r="J744" t="s">
        <v>179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>"15:29:40.000"</f>
        <v>15:29:40.000</v>
      </c>
      <c r="T744" t="str">
        <f>"15:29:40.000"</f>
        <v>15:29:40.000</v>
      </c>
      <c r="U744" t="str">
        <f t="shared" si="188"/>
        <v>A3817C</v>
      </c>
      <c r="V744">
        <v>0</v>
      </c>
      <c r="W744">
        <v>0</v>
      </c>
      <c r="X744">
        <v>2</v>
      </c>
      <c r="Z744">
        <v>1</v>
      </c>
      <c r="AA744">
        <v>8</v>
      </c>
      <c r="AB744">
        <v>3</v>
      </c>
      <c r="AC744">
        <v>0</v>
      </c>
      <c r="AD744">
        <v>9</v>
      </c>
      <c r="AE744">
        <v>0</v>
      </c>
      <c r="AF744">
        <v>3</v>
      </c>
      <c r="AG744">
        <v>2</v>
      </c>
      <c r="AH744">
        <v>0</v>
      </c>
      <c r="AI744" t="s">
        <v>738</v>
      </c>
      <c r="AJ744">
        <v>35.744340000000001</v>
      </c>
      <c r="AK744" t="s">
        <v>739</v>
      </c>
      <c r="AL744">
        <v>-90.839445999999995</v>
      </c>
      <c r="AM744">
        <v>25</v>
      </c>
      <c r="AN744">
        <v>1900</v>
      </c>
      <c r="AO744" t="s">
        <v>118</v>
      </c>
      <c r="AP744">
        <v>-107</v>
      </c>
      <c r="AQ744">
        <v>-28</v>
      </c>
      <c r="AR744">
        <v>-448</v>
      </c>
      <c r="AZ744">
        <v>4366</v>
      </c>
      <c r="BA744">
        <v>1</v>
      </c>
      <c r="BB744" t="str">
        <f t="shared" si="190"/>
        <v xml:space="preserve">N325GC  </v>
      </c>
      <c r="BC744">
        <v>1</v>
      </c>
      <c r="BH744">
        <v>1975</v>
      </c>
      <c r="BI744">
        <v>1</v>
      </c>
      <c r="BJ744">
        <v>1</v>
      </c>
      <c r="BK744">
        <v>0</v>
      </c>
      <c r="BL744">
        <v>0</v>
      </c>
      <c r="BO744">
        <v>0</v>
      </c>
      <c r="BP744">
        <v>0</v>
      </c>
      <c r="BW744" t="str">
        <f>"15:29:40.771"</f>
        <v>15:29:40.771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1</v>
      </c>
      <c r="CP744" t="s">
        <v>119</v>
      </c>
      <c r="CQ744">
        <v>511</v>
      </c>
      <c r="CR744">
        <v>0</v>
      </c>
      <c r="CW744">
        <v>6998416</v>
      </c>
      <c r="CY744">
        <v>0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"01/04/2021 15:29:39.758"</f>
        <v>01/04/2021 15:29:39.758</v>
      </c>
      <c r="C745" t="str">
        <f t="shared" si="189"/>
        <v>FFDDD3C0</v>
      </c>
      <c r="D745" t="s">
        <v>178</v>
      </c>
      <c r="E745">
        <v>9</v>
      </c>
      <c r="F745">
        <v>1009</v>
      </c>
      <c r="G745" t="s">
        <v>114</v>
      </c>
      <c r="J745" t="s">
        <v>179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>"15:29:41.000"</f>
        <v>15:29:41.000</v>
      </c>
      <c r="T745" t="str">
        <f>"15:29:41.000"</f>
        <v>15:29:41.000</v>
      </c>
      <c r="U745" t="str">
        <f t="shared" si="188"/>
        <v>A3817C</v>
      </c>
      <c r="V745">
        <v>0</v>
      </c>
      <c r="W745">
        <v>0</v>
      </c>
      <c r="X745">
        <v>2</v>
      </c>
      <c r="Z745">
        <v>1</v>
      </c>
      <c r="AA745">
        <v>8</v>
      </c>
      <c r="AB745">
        <v>3</v>
      </c>
      <c r="AC745">
        <v>0</v>
      </c>
      <c r="AD745">
        <v>9</v>
      </c>
      <c r="AE745">
        <v>0</v>
      </c>
      <c r="AF745">
        <v>3</v>
      </c>
      <c r="AG745">
        <v>2</v>
      </c>
      <c r="AH745">
        <v>0</v>
      </c>
      <c r="AI745" t="s">
        <v>740</v>
      </c>
      <c r="AJ745">
        <v>35.744233000000001</v>
      </c>
      <c r="AK745" t="s">
        <v>741</v>
      </c>
      <c r="AL745">
        <v>-90.840046000000001</v>
      </c>
      <c r="AM745">
        <v>25</v>
      </c>
      <c r="AN745">
        <v>1900</v>
      </c>
      <c r="AO745" t="s">
        <v>118</v>
      </c>
      <c r="AP745">
        <v>-106</v>
      </c>
      <c r="AQ745">
        <v>-28</v>
      </c>
      <c r="AR745">
        <v>-320</v>
      </c>
      <c r="AZ745">
        <v>4366</v>
      </c>
      <c r="BA745">
        <v>1</v>
      </c>
      <c r="BB745" t="str">
        <f t="shared" si="190"/>
        <v xml:space="preserve">N325GC  </v>
      </c>
      <c r="BC745">
        <v>1</v>
      </c>
      <c r="BH745">
        <v>1950</v>
      </c>
      <c r="BI745">
        <v>1</v>
      </c>
      <c r="BJ745">
        <v>1</v>
      </c>
      <c r="BK745">
        <v>0</v>
      </c>
      <c r="BL745">
        <v>0</v>
      </c>
      <c r="BO745">
        <v>0</v>
      </c>
      <c r="BP745">
        <v>0</v>
      </c>
      <c r="BW745" t="str">
        <f>"15:29:41.824"</f>
        <v>15:29:41.824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2</v>
      </c>
      <c r="CP745" t="s">
        <v>119</v>
      </c>
      <c r="CQ745">
        <v>511</v>
      </c>
      <c r="CR745">
        <v>0</v>
      </c>
      <c r="CW745">
        <v>6998619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"01/04/2021 15:29:39.758"</f>
        <v>01/04/2021 15:29:39.758</v>
      </c>
      <c r="C746" t="str">
        <f t="shared" si="189"/>
        <v>FFDDD3C0</v>
      </c>
      <c r="D746" t="s">
        <v>113</v>
      </c>
      <c r="E746">
        <v>5</v>
      </c>
      <c r="H746">
        <v>169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>"15:29:41.000"</f>
        <v>15:29:41.000</v>
      </c>
      <c r="T746" t="str">
        <f>"15:29:41.000"</f>
        <v>15:29:41.000</v>
      </c>
      <c r="U746" t="str">
        <f t="shared" si="188"/>
        <v>A3817C</v>
      </c>
      <c r="V746">
        <v>0</v>
      </c>
      <c r="W746">
        <v>0</v>
      </c>
      <c r="X746">
        <v>2</v>
      </c>
      <c r="Z746">
        <v>1</v>
      </c>
      <c r="AA746">
        <v>8</v>
      </c>
      <c r="AB746">
        <v>3</v>
      </c>
      <c r="AC746">
        <v>0</v>
      </c>
      <c r="AD746">
        <v>9</v>
      </c>
      <c r="AE746">
        <v>0</v>
      </c>
      <c r="AF746">
        <v>3</v>
      </c>
      <c r="AG746">
        <v>2</v>
      </c>
      <c r="AH746">
        <v>0</v>
      </c>
      <c r="AI746" t="s">
        <v>740</v>
      </c>
      <c r="AJ746">
        <v>35.744233000000001</v>
      </c>
      <c r="AK746" t="s">
        <v>741</v>
      </c>
      <c r="AL746">
        <v>-90.840046000000001</v>
      </c>
      <c r="AM746">
        <v>25</v>
      </c>
      <c r="AN746">
        <v>1900</v>
      </c>
      <c r="AO746" t="s">
        <v>118</v>
      </c>
      <c r="AP746">
        <v>-106</v>
      </c>
      <c r="AQ746">
        <v>-28</v>
      </c>
      <c r="AR746">
        <v>-320</v>
      </c>
      <c r="AZ746">
        <v>4366</v>
      </c>
      <c r="BA746">
        <v>1</v>
      </c>
      <c r="BB746" t="str">
        <f t="shared" si="190"/>
        <v xml:space="preserve">N325GC  </v>
      </c>
      <c r="BC746">
        <v>1</v>
      </c>
      <c r="BH746">
        <v>1950</v>
      </c>
      <c r="BI746">
        <v>1</v>
      </c>
      <c r="BJ746">
        <v>1</v>
      </c>
      <c r="BK746">
        <v>0</v>
      </c>
      <c r="BL746">
        <v>0</v>
      </c>
      <c r="BO746">
        <v>0</v>
      </c>
      <c r="BP746">
        <v>0</v>
      </c>
      <c r="BW746" t="str">
        <f>"15:29:41.824"</f>
        <v>15:29:41.824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2</v>
      </c>
      <c r="CP746" t="s">
        <v>119</v>
      </c>
      <c r="CQ746">
        <v>511</v>
      </c>
      <c r="CR746">
        <v>0</v>
      </c>
      <c r="CW746">
        <v>6998619</v>
      </c>
      <c r="CY746">
        <v>0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"01/04/2021 15:29:40.860"</f>
        <v>01/04/2021 15:29:40.860</v>
      </c>
      <c r="C747" t="str">
        <f t="shared" si="189"/>
        <v>FFDDD3C0</v>
      </c>
      <c r="D747" t="s">
        <v>113</v>
      </c>
      <c r="E747">
        <v>5</v>
      </c>
      <c r="H747">
        <v>169</v>
      </c>
      <c r="I747" t="s">
        <v>114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>"15:29:42.000"</f>
        <v>15:29:42.000</v>
      </c>
      <c r="T747" t="str">
        <f>"15:29:42.000"</f>
        <v>15:29:42.000</v>
      </c>
      <c r="U747" t="str">
        <f t="shared" si="188"/>
        <v>A3817C</v>
      </c>
      <c r="V747">
        <v>0</v>
      </c>
      <c r="W747">
        <v>0</v>
      </c>
      <c r="X747">
        <v>2</v>
      </c>
      <c r="Z747">
        <v>1</v>
      </c>
      <c r="AA747">
        <v>8</v>
      </c>
      <c r="AB747">
        <v>3</v>
      </c>
      <c r="AC747">
        <v>0</v>
      </c>
      <c r="AD747">
        <v>9</v>
      </c>
      <c r="AE747">
        <v>0</v>
      </c>
      <c r="AF747">
        <v>3</v>
      </c>
      <c r="AG747">
        <v>2</v>
      </c>
      <c r="AH747">
        <v>0</v>
      </c>
      <c r="AI747" t="s">
        <v>742</v>
      </c>
      <c r="AJ747">
        <v>35.744104</v>
      </c>
      <c r="AK747" t="s">
        <v>743</v>
      </c>
      <c r="AL747">
        <v>-90.840647000000004</v>
      </c>
      <c r="AM747">
        <v>25</v>
      </c>
      <c r="AN747">
        <v>1900</v>
      </c>
      <c r="AO747" t="s">
        <v>118</v>
      </c>
      <c r="AP747">
        <v>-106</v>
      </c>
      <c r="AQ747">
        <v>-27</v>
      </c>
      <c r="AR747">
        <v>-192</v>
      </c>
      <c r="AZ747">
        <v>4366</v>
      </c>
      <c r="BA747">
        <v>1</v>
      </c>
      <c r="BB747" t="str">
        <f t="shared" si="190"/>
        <v xml:space="preserve">N325GC  </v>
      </c>
      <c r="BC747">
        <v>1</v>
      </c>
      <c r="BH747">
        <v>1950</v>
      </c>
      <c r="BI747">
        <v>1</v>
      </c>
      <c r="BJ747">
        <v>1</v>
      </c>
      <c r="BK747">
        <v>0</v>
      </c>
      <c r="BL747">
        <v>0</v>
      </c>
      <c r="BO747">
        <v>0</v>
      </c>
      <c r="BP747">
        <v>0</v>
      </c>
      <c r="BW747" t="str">
        <f>"15:29:42.929"</f>
        <v>15:29:42.929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2</v>
      </c>
      <c r="CP747" t="s">
        <v>119</v>
      </c>
      <c r="CQ747">
        <v>511</v>
      </c>
      <c r="CR747">
        <v>0</v>
      </c>
      <c r="CW747">
        <v>6998851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"01/04/2021 15:29:40.860"</f>
        <v>01/04/2021 15:29:40.860</v>
      </c>
      <c r="C748" t="str">
        <f t="shared" si="189"/>
        <v>FFDDD3C0</v>
      </c>
      <c r="D748" t="s">
        <v>178</v>
      </c>
      <c r="E748">
        <v>9</v>
      </c>
      <c r="F748">
        <v>1009</v>
      </c>
      <c r="G748" t="s">
        <v>114</v>
      </c>
      <c r="J748" t="s">
        <v>179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>"15:29:42.000"</f>
        <v>15:29:42.000</v>
      </c>
      <c r="T748" t="str">
        <f>"15:29:42.000"</f>
        <v>15:29:42.000</v>
      </c>
      <c r="U748" t="str">
        <f t="shared" si="188"/>
        <v>A3817C</v>
      </c>
      <c r="V748">
        <v>0</v>
      </c>
      <c r="W748">
        <v>0</v>
      </c>
      <c r="X748">
        <v>2</v>
      </c>
      <c r="Z748">
        <v>1</v>
      </c>
      <c r="AA748">
        <v>8</v>
      </c>
      <c r="AB748">
        <v>3</v>
      </c>
      <c r="AC748">
        <v>0</v>
      </c>
      <c r="AD748">
        <v>9</v>
      </c>
      <c r="AE748">
        <v>0</v>
      </c>
      <c r="AF748">
        <v>3</v>
      </c>
      <c r="AG748">
        <v>2</v>
      </c>
      <c r="AH748">
        <v>0</v>
      </c>
      <c r="AI748" t="s">
        <v>742</v>
      </c>
      <c r="AJ748">
        <v>35.744104</v>
      </c>
      <c r="AK748" t="s">
        <v>743</v>
      </c>
      <c r="AL748">
        <v>-90.840647000000004</v>
      </c>
      <c r="AM748">
        <v>25</v>
      </c>
      <c r="AN748">
        <v>1900</v>
      </c>
      <c r="AO748" t="s">
        <v>118</v>
      </c>
      <c r="AP748">
        <v>-106</v>
      </c>
      <c r="AQ748">
        <v>-27</v>
      </c>
      <c r="AR748">
        <v>-192</v>
      </c>
      <c r="AZ748">
        <v>4366</v>
      </c>
      <c r="BA748">
        <v>1</v>
      </c>
      <c r="BB748" t="str">
        <f t="shared" si="190"/>
        <v xml:space="preserve">N325GC  </v>
      </c>
      <c r="BC748">
        <v>1</v>
      </c>
      <c r="BH748">
        <v>1950</v>
      </c>
      <c r="BI748">
        <v>1</v>
      </c>
      <c r="BJ748">
        <v>1</v>
      </c>
      <c r="BK748">
        <v>0</v>
      </c>
      <c r="BL748">
        <v>0</v>
      </c>
      <c r="BO748">
        <v>0</v>
      </c>
      <c r="BP748">
        <v>0</v>
      </c>
      <c r="BW748" t="str">
        <f>"15:29:42.929"</f>
        <v>15:29:42.929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2</v>
      </c>
      <c r="CP748" t="s">
        <v>119</v>
      </c>
      <c r="CQ748">
        <v>511</v>
      </c>
      <c r="CR748">
        <v>0</v>
      </c>
      <c r="CW748">
        <v>6998851</v>
      </c>
      <c r="CY748">
        <v>0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"01/04/2021 15:29:41.666"</f>
        <v>01/04/2021 15:29:41.666</v>
      </c>
      <c r="C749" t="str">
        <f t="shared" si="189"/>
        <v>FFDDD3C0</v>
      </c>
      <c r="D749" t="s">
        <v>113</v>
      </c>
      <c r="E749">
        <v>5</v>
      </c>
      <c r="H749">
        <v>169</v>
      </c>
      <c r="I749" t="s">
        <v>114</v>
      </c>
      <c r="J749" t="s">
        <v>115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>"15:29:43.000"</f>
        <v>15:29:43.000</v>
      </c>
      <c r="T749" t="str">
        <f>"15:29:43.000"</f>
        <v>15:29:43.000</v>
      </c>
      <c r="U749" t="str">
        <f t="shared" si="188"/>
        <v>A3817C</v>
      </c>
      <c r="V749">
        <v>0</v>
      </c>
      <c r="W749">
        <v>0</v>
      </c>
      <c r="X749">
        <v>2</v>
      </c>
      <c r="Z749">
        <v>1</v>
      </c>
      <c r="AA749">
        <v>8</v>
      </c>
      <c r="AB749">
        <v>3</v>
      </c>
      <c r="AC749">
        <v>0</v>
      </c>
      <c r="AD749">
        <v>9</v>
      </c>
      <c r="AE749">
        <v>0</v>
      </c>
      <c r="AF749">
        <v>3</v>
      </c>
      <c r="AG749">
        <v>2</v>
      </c>
      <c r="AH749">
        <v>0</v>
      </c>
      <c r="AI749" t="s">
        <v>744</v>
      </c>
      <c r="AJ749">
        <v>35.743954000000002</v>
      </c>
      <c r="AK749" t="s">
        <v>745</v>
      </c>
      <c r="AL749">
        <v>-90.841290999999998</v>
      </c>
      <c r="AM749">
        <v>25</v>
      </c>
      <c r="AN749">
        <v>1900</v>
      </c>
      <c r="AO749" t="s">
        <v>118</v>
      </c>
      <c r="AP749">
        <v>-106</v>
      </c>
      <c r="AQ749">
        <v>-26</v>
      </c>
      <c r="AR749">
        <v>-64</v>
      </c>
      <c r="AZ749">
        <v>4366</v>
      </c>
      <c r="BA749">
        <v>1</v>
      </c>
      <c r="BB749" t="str">
        <f t="shared" si="190"/>
        <v xml:space="preserve">N325GC  </v>
      </c>
      <c r="BC749">
        <v>1</v>
      </c>
      <c r="BH749">
        <v>1950</v>
      </c>
      <c r="BI749">
        <v>1</v>
      </c>
      <c r="BJ749">
        <v>1</v>
      </c>
      <c r="BK749">
        <v>0</v>
      </c>
      <c r="BL749">
        <v>0</v>
      </c>
      <c r="BO749">
        <v>0</v>
      </c>
      <c r="BP749">
        <v>0</v>
      </c>
      <c r="BW749" t="str">
        <f>"15:29:43.767"</f>
        <v>15:29:43.767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2</v>
      </c>
      <c r="CP749" t="s">
        <v>119</v>
      </c>
      <c r="CQ749">
        <v>511</v>
      </c>
      <c r="CR749">
        <v>0</v>
      </c>
      <c r="CW749">
        <v>6999012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"01/04/2021 15:29:41.666"</f>
        <v>01/04/2021 15:29:41.666</v>
      </c>
      <c r="C750" t="str">
        <f t="shared" si="189"/>
        <v>FFDDD3C0</v>
      </c>
      <c r="D750" t="s">
        <v>178</v>
      </c>
      <c r="E750">
        <v>9</v>
      </c>
      <c r="F750">
        <v>1009</v>
      </c>
      <c r="G750" t="s">
        <v>114</v>
      </c>
      <c r="J750" t="s">
        <v>179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>"15:29:43.000"</f>
        <v>15:29:43.000</v>
      </c>
      <c r="T750" t="str">
        <f>"15:29:43.000"</f>
        <v>15:29:43.000</v>
      </c>
      <c r="U750" t="str">
        <f t="shared" si="188"/>
        <v>A3817C</v>
      </c>
      <c r="V750">
        <v>0</v>
      </c>
      <c r="W750">
        <v>0</v>
      </c>
      <c r="X750">
        <v>2</v>
      </c>
      <c r="Z750">
        <v>1</v>
      </c>
      <c r="AA750">
        <v>8</v>
      </c>
      <c r="AB750">
        <v>3</v>
      </c>
      <c r="AC750">
        <v>0</v>
      </c>
      <c r="AD750">
        <v>9</v>
      </c>
      <c r="AE750">
        <v>0</v>
      </c>
      <c r="AF750">
        <v>3</v>
      </c>
      <c r="AG750">
        <v>2</v>
      </c>
      <c r="AH750">
        <v>0</v>
      </c>
      <c r="AI750" t="s">
        <v>744</v>
      </c>
      <c r="AJ750">
        <v>35.743954000000002</v>
      </c>
      <c r="AK750" t="s">
        <v>745</v>
      </c>
      <c r="AL750">
        <v>-90.841290999999998</v>
      </c>
      <c r="AM750">
        <v>25</v>
      </c>
      <c r="AN750">
        <v>1900</v>
      </c>
      <c r="AO750" t="s">
        <v>118</v>
      </c>
      <c r="AP750">
        <v>-106</v>
      </c>
      <c r="AQ750">
        <v>-26</v>
      </c>
      <c r="AR750">
        <v>-64</v>
      </c>
      <c r="AZ750">
        <v>4366</v>
      </c>
      <c r="BA750">
        <v>1</v>
      </c>
      <c r="BB750" t="str">
        <f t="shared" si="190"/>
        <v xml:space="preserve">N325GC  </v>
      </c>
      <c r="BC750">
        <v>1</v>
      </c>
      <c r="BH750">
        <v>1950</v>
      </c>
      <c r="BI750">
        <v>1</v>
      </c>
      <c r="BJ750">
        <v>1</v>
      </c>
      <c r="BK750">
        <v>0</v>
      </c>
      <c r="BL750">
        <v>0</v>
      </c>
      <c r="BO750">
        <v>0</v>
      </c>
      <c r="BP750">
        <v>0</v>
      </c>
      <c r="BW750" t="str">
        <f>"15:29:43.767"</f>
        <v>15:29:43.767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2</v>
      </c>
      <c r="CP750" t="s">
        <v>119</v>
      </c>
      <c r="CQ750">
        <v>511</v>
      </c>
      <c r="CR750">
        <v>0</v>
      </c>
      <c r="CW750">
        <v>6999012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"01/04/2021 15:29:42.179"</f>
        <v>01/04/2021 15:29:42.179</v>
      </c>
      <c r="C751" t="str">
        <f t="shared" si="189"/>
        <v>FFDDD3C0</v>
      </c>
      <c r="D751" t="s">
        <v>178</v>
      </c>
      <c r="E751">
        <v>9</v>
      </c>
      <c r="F751">
        <v>1009</v>
      </c>
      <c r="G751" t="s">
        <v>114</v>
      </c>
      <c r="J751" t="s">
        <v>179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>"15:29:44.000"</f>
        <v>15:29:44.000</v>
      </c>
      <c r="T751" t="str">
        <f>"15:29:44.000"</f>
        <v>15:29:44.000</v>
      </c>
      <c r="U751" t="str">
        <f t="shared" si="188"/>
        <v>A3817C</v>
      </c>
      <c r="V751">
        <v>0</v>
      </c>
      <c r="W751">
        <v>0</v>
      </c>
      <c r="X751">
        <v>2</v>
      </c>
      <c r="Z751">
        <v>1</v>
      </c>
      <c r="AA751">
        <v>8</v>
      </c>
      <c r="AB751">
        <v>3</v>
      </c>
      <c r="AC751">
        <v>0</v>
      </c>
      <c r="AD751">
        <v>9</v>
      </c>
      <c r="AE751">
        <v>0</v>
      </c>
      <c r="AF751">
        <v>3</v>
      </c>
      <c r="AG751">
        <v>2</v>
      </c>
      <c r="AH751">
        <v>0</v>
      </c>
      <c r="AI751" t="s">
        <v>746</v>
      </c>
      <c r="AJ751">
        <v>35.743825000000001</v>
      </c>
      <c r="AK751" t="s">
        <v>747</v>
      </c>
      <c r="AL751">
        <v>-90.841892000000001</v>
      </c>
      <c r="AM751">
        <v>25</v>
      </c>
      <c r="AN751">
        <v>1900</v>
      </c>
      <c r="AO751" t="s">
        <v>118</v>
      </c>
      <c r="AP751">
        <v>-107</v>
      </c>
      <c r="AQ751">
        <v>-25</v>
      </c>
      <c r="AR751">
        <v>0</v>
      </c>
      <c r="AZ751">
        <v>4366</v>
      </c>
      <c r="BA751">
        <v>1</v>
      </c>
      <c r="BB751" t="str">
        <f t="shared" si="190"/>
        <v xml:space="preserve">N325GC  </v>
      </c>
      <c r="BC751">
        <v>1</v>
      </c>
      <c r="BH751">
        <v>1950</v>
      </c>
      <c r="BI751">
        <v>1</v>
      </c>
      <c r="BJ751">
        <v>1</v>
      </c>
      <c r="BK751">
        <v>0</v>
      </c>
      <c r="BL751">
        <v>0</v>
      </c>
      <c r="BO751">
        <v>0</v>
      </c>
      <c r="BP751">
        <v>0</v>
      </c>
      <c r="BW751" t="str">
        <f>"15:29:44.269"</f>
        <v>15:29:44.269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2</v>
      </c>
      <c r="CP751" t="s">
        <v>119</v>
      </c>
      <c r="CQ751">
        <v>511</v>
      </c>
      <c r="CR751">
        <v>0</v>
      </c>
      <c r="CW751">
        <v>6999101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"01/04/2021 15:29:42.179"</f>
        <v>01/04/2021 15:29:42.179</v>
      </c>
      <c r="C752" t="str">
        <f t="shared" si="189"/>
        <v>FFDDD3C0</v>
      </c>
      <c r="D752" t="s">
        <v>113</v>
      </c>
      <c r="E752">
        <v>5</v>
      </c>
      <c r="H752">
        <v>169</v>
      </c>
      <c r="I752" t="s">
        <v>114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>"15:29:44.000"</f>
        <v>15:29:44.000</v>
      </c>
      <c r="T752" t="str">
        <f>"15:29:44.000"</f>
        <v>15:29:44.000</v>
      </c>
      <c r="U752" t="str">
        <f t="shared" si="188"/>
        <v>A3817C</v>
      </c>
      <c r="V752">
        <v>0</v>
      </c>
      <c r="W752">
        <v>0</v>
      </c>
      <c r="X752">
        <v>2</v>
      </c>
      <c r="Z752">
        <v>1</v>
      </c>
      <c r="AA752">
        <v>8</v>
      </c>
      <c r="AB752">
        <v>3</v>
      </c>
      <c r="AC752">
        <v>0</v>
      </c>
      <c r="AD752">
        <v>9</v>
      </c>
      <c r="AE752">
        <v>0</v>
      </c>
      <c r="AF752">
        <v>3</v>
      </c>
      <c r="AG752">
        <v>2</v>
      </c>
      <c r="AH752">
        <v>0</v>
      </c>
      <c r="AI752" t="s">
        <v>746</v>
      </c>
      <c r="AJ752">
        <v>35.743825000000001</v>
      </c>
      <c r="AK752" t="s">
        <v>747</v>
      </c>
      <c r="AL752">
        <v>-90.841892000000001</v>
      </c>
      <c r="AM752">
        <v>25</v>
      </c>
      <c r="AN752">
        <v>1900</v>
      </c>
      <c r="AO752" t="s">
        <v>118</v>
      </c>
      <c r="AP752">
        <v>-107</v>
      </c>
      <c r="AQ752">
        <v>-25</v>
      </c>
      <c r="AR752">
        <v>0</v>
      </c>
      <c r="AZ752">
        <v>4366</v>
      </c>
      <c r="BA752">
        <v>1</v>
      </c>
      <c r="BB752" t="str">
        <f t="shared" si="190"/>
        <v xml:space="preserve">N325GC  </v>
      </c>
      <c r="BC752">
        <v>1</v>
      </c>
      <c r="BH752">
        <v>1950</v>
      </c>
      <c r="BI752">
        <v>1</v>
      </c>
      <c r="BJ752">
        <v>1</v>
      </c>
      <c r="BK752">
        <v>0</v>
      </c>
      <c r="BL752">
        <v>0</v>
      </c>
      <c r="BO752">
        <v>0</v>
      </c>
      <c r="BP752">
        <v>0</v>
      </c>
      <c r="BW752" t="str">
        <f>"15:29:44.269"</f>
        <v>15:29:44.269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2</v>
      </c>
      <c r="CP752" t="s">
        <v>119</v>
      </c>
      <c r="CQ752">
        <v>511</v>
      </c>
      <c r="CR752">
        <v>0</v>
      </c>
      <c r="CW752">
        <v>6999101</v>
      </c>
      <c r="CY752">
        <v>0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"01/04/2021 15:29:43.833"</f>
        <v>01/04/2021 15:29:43.833</v>
      </c>
      <c r="C753" t="str">
        <f t="shared" si="189"/>
        <v>FFDDD3C0</v>
      </c>
      <c r="D753" t="s">
        <v>178</v>
      </c>
      <c r="E753">
        <v>9</v>
      </c>
      <c r="F753">
        <v>1009</v>
      </c>
      <c r="G753" t="s">
        <v>114</v>
      </c>
      <c r="J753" t="s">
        <v>179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>"15:29:45.000"</f>
        <v>15:29:45.000</v>
      </c>
      <c r="T753" t="str">
        <f>"15:29:45.000"</f>
        <v>15:29:45.000</v>
      </c>
      <c r="U753" t="str">
        <f t="shared" si="188"/>
        <v>A3817C</v>
      </c>
      <c r="V753">
        <v>0</v>
      </c>
      <c r="W753">
        <v>0</v>
      </c>
      <c r="X753">
        <v>2</v>
      </c>
      <c r="Z753">
        <v>1</v>
      </c>
      <c r="AA753">
        <v>8</v>
      </c>
      <c r="AB753">
        <v>3</v>
      </c>
      <c r="AC753">
        <v>0</v>
      </c>
      <c r="AD753">
        <v>9</v>
      </c>
      <c r="AE753">
        <v>0</v>
      </c>
      <c r="AF753">
        <v>3</v>
      </c>
      <c r="AG753">
        <v>2</v>
      </c>
      <c r="AH753">
        <v>0</v>
      </c>
      <c r="AI753" t="s">
        <v>748</v>
      </c>
      <c r="AJ753">
        <v>35.743718000000001</v>
      </c>
      <c r="AK753" t="s">
        <v>749</v>
      </c>
      <c r="AL753">
        <v>-90.842493000000005</v>
      </c>
      <c r="AM753">
        <v>25</v>
      </c>
      <c r="AN753">
        <v>1900</v>
      </c>
      <c r="AO753" t="s">
        <v>118</v>
      </c>
      <c r="AP753">
        <v>-108</v>
      </c>
      <c r="AQ753">
        <v>-23</v>
      </c>
      <c r="AR753">
        <v>0</v>
      </c>
      <c r="AZ753">
        <v>4366</v>
      </c>
      <c r="BA753">
        <v>1</v>
      </c>
      <c r="BB753" t="str">
        <f t="shared" si="190"/>
        <v xml:space="preserve">N325GC  </v>
      </c>
      <c r="BC753">
        <v>1</v>
      </c>
      <c r="BH753">
        <v>1950</v>
      </c>
      <c r="BI753">
        <v>1</v>
      </c>
      <c r="BJ753">
        <v>1</v>
      </c>
      <c r="BK753">
        <v>0</v>
      </c>
      <c r="BL753">
        <v>0</v>
      </c>
      <c r="BO753">
        <v>0</v>
      </c>
      <c r="BP753">
        <v>0</v>
      </c>
      <c r="BW753" t="str">
        <f>"15:29:45.893"</f>
        <v>15:29:45.893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2</v>
      </c>
      <c r="CP753" t="s">
        <v>119</v>
      </c>
      <c r="CQ753">
        <v>511</v>
      </c>
      <c r="CR753">
        <v>0</v>
      </c>
      <c r="CW753">
        <v>6999427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"01/04/2021 15:29:43.833"</f>
        <v>01/04/2021 15:29:43.833</v>
      </c>
      <c r="C754" t="str">
        <f t="shared" si="189"/>
        <v>FFDDD3C0</v>
      </c>
      <c r="D754" t="s">
        <v>113</v>
      </c>
      <c r="E754">
        <v>5</v>
      </c>
      <c r="H754">
        <v>169</v>
      </c>
      <c r="I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>"15:29:45.000"</f>
        <v>15:29:45.000</v>
      </c>
      <c r="T754" t="str">
        <f>"15:29:45.000"</f>
        <v>15:29:45.000</v>
      </c>
      <c r="U754" t="str">
        <f t="shared" si="188"/>
        <v>A3817C</v>
      </c>
      <c r="V754">
        <v>0</v>
      </c>
      <c r="W754">
        <v>0</v>
      </c>
      <c r="X754">
        <v>2</v>
      </c>
      <c r="Z754">
        <v>1</v>
      </c>
      <c r="AA754">
        <v>8</v>
      </c>
      <c r="AB754">
        <v>3</v>
      </c>
      <c r="AC754">
        <v>0</v>
      </c>
      <c r="AD754">
        <v>9</v>
      </c>
      <c r="AE754">
        <v>0</v>
      </c>
      <c r="AF754">
        <v>3</v>
      </c>
      <c r="AG754">
        <v>2</v>
      </c>
      <c r="AH754">
        <v>0</v>
      </c>
      <c r="AI754" t="s">
        <v>748</v>
      </c>
      <c r="AJ754">
        <v>35.743718000000001</v>
      </c>
      <c r="AK754" t="s">
        <v>749</v>
      </c>
      <c r="AL754">
        <v>-90.842493000000005</v>
      </c>
      <c r="AM754">
        <v>25</v>
      </c>
      <c r="AN754">
        <v>1900</v>
      </c>
      <c r="AO754" t="s">
        <v>118</v>
      </c>
      <c r="AP754">
        <v>-108</v>
      </c>
      <c r="AQ754">
        <v>-23</v>
      </c>
      <c r="AR754">
        <v>0</v>
      </c>
      <c r="AZ754">
        <v>4366</v>
      </c>
      <c r="BA754">
        <v>1</v>
      </c>
      <c r="BB754" t="str">
        <f t="shared" si="190"/>
        <v xml:space="preserve">N325GC  </v>
      </c>
      <c r="BC754">
        <v>1</v>
      </c>
      <c r="BH754">
        <v>1950</v>
      </c>
      <c r="BI754">
        <v>1</v>
      </c>
      <c r="BJ754">
        <v>1</v>
      </c>
      <c r="BK754">
        <v>0</v>
      </c>
      <c r="BL754">
        <v>0</v>
      </c>
      <c r="BO754">
        <v>0</v>
      </c>
      <c r="BP754">
        <v>0</v>
      </c>
      <c r="BW754" t="str">
        <f>"15:29:45.893"</f>
        <v>15:29:45.893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2</v>
      </c>
      <c r="CP754" t="s">
        <v>119</v>
      </c>
      <c r="CQ754">
        <v>511</v>
      </c>
      <c r="CR754">
        <v>0</v>
      </c>
      <c r="CW754">
        <v>6999427</v>
      </c>
      <c r="CY754">
        <v>0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"01/04/2021 15:29:44.335"</f>
        <v>01/04/2021 15:29:44.335</v>
      </c>
      <c r="C755" t="str">
        <f t="shared" si="189"/>
        <v>FFDDD3C0</v>
      </c>
      <c r="D755" t="s">
        <v>178</v>
      </c>
      <c r="E755">
        <v>9</v>
      </c>
      <c r="F755">
        <v>1009</v>
      </c>
      <c r="G755" t="s">
        <v>114</v>
      </c>
      <c r="J755" t="s">
        <v>179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>"15:29:46.000"</f>
        <v>15:29:46.000</v>
      </c>
      <c r="T755" t="str">
        <f>"15:29:46.000"</f>
        <v>15:29:46.000</v>
      </c>
      <c r="U755" t="str">
        <f t="shared" si="188"/>
        <v>A3817C</v>
      </c>
      <c r="V755">
        <v>0</v>
      </c>
      <c r="W755">
        <v>0</v>
      </c>
      <c r="X755">
        <v>2</v>
      </c>
      <c r="Z755">
        <v>1</v>
      </c>
      <c r="AA755">
        <v>8</v>
      </c>
      <c r="AB755">
        <v>3</v>
      </c>
      <c r="AC755">
        <v>0</v>
      </c>
      <c r="AD755">
        <v>9</v>
      </c>
      <c r="AE755">
        <v>0</v>
      </c>
      <c r="AF755">
        <v>3</v>
      </c>
      <c r="AG755">
        <v>2</v>
      </c>
      <c r="AH755">
        <v>0</v>
      </c>
      <c r="AI755" t="s">
        <v>750</v>
      </c>
      <c r="AJ755">
        <v>35.743589</v>
      </c>
      <c r="AK755" t="s">
        <v>751</v>
      </c>
      <c r="AL755">
        <v>-90.843114999999997</v>
      </c>
      <c r="AM755">
        <v>25</v>
      </c>
      <c r="AN755">
        <v>1900</v>
      </c>
      <c r="AO755" t="s">
        <v>118</v>
      </c>
      <c r="AP755">
        <v>-106</v>
      </c>
      <c r="AQ755">
        <v>-23</v>
      </c>
      <c r="AR755">
        <v>64</v>
      </c>
      <c r="AZ755">
        <v>4366</v>
      </c>
      <c r="BA755">
        <v>1</v>
      </c>
      <c r="BB755" t="str">
        <f t="shared" si="190"/>
        <v xml:space="preserve">N325GC  </v>
      </c>
      <c r="BC755">
        <v>1</v>
      </c>
      <c r="BH755">
        <v>1925</v>
      </c>
      <c r="BI755">
        <v>1</v>
      </c>
      <c r="BJ755">
        <v>1</v>
      </c>
      <c r="BK755">
        <v>0</v>
      </c>
      <c r="BL755">
        <v>0</v>
      </c>
      <c r="BO755">
        <v>0</v>
      </c>
      <c r="BP755">
        <v>0</v>
      </c>
      <c r="BW755" t="str">
        <f>"15:29:46.392"</f>
        <v>15:29:46.392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2</v>
      </c>
      <c r="CP755" t="s">
        <v>119</v>
      </c>
      <c r="CQ755">
        <v>511</v>
      </c>
      <c r="CR755">
        <v>0</v>
      </c>
      <c r="CW755">
        <v>6999522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"01/04/2021 15:29:44.335"</f>
        <v>01/04/2021 15:29:44.335</v>
      </c>
      <c r="C756" t="str">
        <f t="shared" si="189"/>
        <v>FFDDD3C0</v>
      </c>
      <c r="D756" t="s">
        <v>113</v>
      </c>
      <c r="E756">
        <v>5</v>
      </c>
      <c r="H756">
        <v>169</v>
      </c>
      <c r="I756" t="s">
        <v>114</v>
      </c>
      <c r="J756" t="s">
        <v>115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>"15:29:46.000"</f>
        <v>15:29:46.000</v>
      </c>
      <c r="T756" t="str">
        <f>"15:29:46.000"</f>
        <v>15:29:46.000</v>
      </c>
      <c r="U756" t="str">
        <f t="shared" si="188"/>
        <v>A3817C</v>
      </c>
      <c r="V756">
        <v>0</v>
      </c>
      <c r="W756">
        <v>0</v>
      </c>
      <c r="X756">
        <v>2</v>
      </c>
      <c r="Z756">
        <v>1</v>
      </c>
      <c r="AA756">
        <v>8</v>
      </c>
      <c r="AB756">
        <v>3</v>
      </c>
      <c r="AC756">
        <v>0</v>
      </c>
      <c r="AD756">
        <v>9</v>
      </c>
      <c r="AE756">
        <v>0</v>
      </c>
      <c r="AF756">
        <v>3</v>
      </c>
      <c r="AG756">
        <v>2</v>
      </c>
      <c r="AH756">
        <v>0</v>
      </c>
      <c r="AI756" t="s">
        <v>750</v>
      </c>
      <c r="AJ756">
        <v>35.743589</v>
      </c>
      <c r="AK756" t="s">
        <v>751</v>
      </c>
      <c r="AL756">
        <v>-90.843114999999997</v>
      </c>
      <c r="AM756">
        <v>25</v>
      </c>
      <c r="AN756">
        <v>1900</v>
      </c>
      <c r="AO756" t="s">
        <v>118</v>
      </c>
      <c r="AP756">
        <v>-106</v>
      </c>
      <c r="AQ756">
        <v>-23</v>
      </c>
      <c r="AR756">
        <v>64</v>
      </c>
      <c r="AZ756">
        <v>4366</v>
      </c>
      <c r="BA756">
        <v>1</v>
      </c>
      <c r="BB756" t="str">
        <f t="shared" si="190"/>
        <v xml:space="preserve">N325GC  </v>
      </c>
      <c r="BC756">
        <v>1</v>
      </c>
      <c r="BH756">
        <v>1925</v>
      </c>
      <c r="BI756">
        <v>1</v>
      </c>
      <c r="BJ756">
        <v>1</v>
      </c>
      <c r="BK756">
        <v>0</v>
      </c>
      <c r="BL756">
        <v>0</v>
      </c>
      <c r="BO756">
        <v>0</v>
      </c>
      <c r="BP756">
        <v>0</v>
      </c>
      <c r="BW756" t="str">
        <f>"15:29:46.392"</f>
        <v>15:29:46.392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2</v>
      </c>
      <c r="CP756" t="s">
        <v>119</v>
      </c>
      <c r="CQ756">
        <v>511</v>
      </c>
      <c r="CR756">
        <v>0</v>
      </c>
      <c r="CW756">
        <v>6999522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"01/04/2021 15:29:45.341"</f>
        <v>01/04/2021 15:29:45.341</v>
      </c>
      <c r="C757" t="str">
        <f t="shared" si="189"/>
        <v>FFDDD3C0</v>
      </c>
      <c r="D757" t="s">
        <v>178</v>
      </c>
      <c r="E757">
        <v>9</v>
      </c>
      <c r="F757">
        <v>1009</v>
      </c>
      <c r="G757" t="s">
        <v>114</v>
      </c>
      <c r="J757" t="s">
        <v>179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>"15:29:47.000"</f>
        <v>15:29:47.000</v>
      </c>
      <c r="T757" t="str">
        <f>"15:29:47.000"</f>
        <v>15:29:47.000</v>
      </c>
      <c r="U757" t="str">
        <f t="shared" si="188"/>
        <v>A3817C</v>
      </c>
      <c r="V757">
        <v>0</v>
      </c>
      <c r="W757">
        <v>0</v>
      </c>
      <c r="X757">
        <v>2</v>
      </c>
      <c r="Z757">
        <v>1</v>
      </c>
      <c r="AA757">
        <v>8</v>
      </c>
      <c r="AB757">
        <v>3</v>
      </c>
      <c r="AC757">
        <v>0</v>
      </c>
      <c r="AD757">
        <v>9</v>
      </c>
      <c r="AE757">
        <v>0</v>
      </c>
      <c r="AF757">
        <v>3</v>
      </c>
      <c r="AG757">
        <v>2</v>
      </c>
      <c r="AH757">
        <v>0</v>
      </c>
      <c r="AI757" t="s">
        <v>752</v>
      </c>
      <c r="AJ757">
        <v>35.743482</v>
      </c>
      <c r="AK757" t="s">
        <v>753</v>
      </c>
      <c r="AL757">
        <v>-90.843716000000001</v>
      </c>
      <c r="AM757">
        <v>25</v>
      </c>
      <c r="AN757">
        <v>1900</v>
      </c>
      <c r="AO757" t="s">
        <v>118</v>
      </c>
      <c r="AP757">
        <v>-107</v>
      </c>
      <c r="AQ757">
        <v>-22</v>
      </c>
      <c r="AR757">
        <v>64</v>
      </c>
      <c r="AZ757">
        <v>4366</v>
      </c>
      <c r="BA757">
        <v>1</v>
      </c>
      <c r="BB757" t="str">
        <f t="shared" si="190"/>
        <v xml:space="preserve">N325GC  </v>
      </c>
      <c r="BC757">
        <v>1</v>
      </c>
      <c r="BH757">
        <v>1925</v>
      </c>
      <c r="BI757">
        <v>1</v>
      </c>
      <c r="BJ757">
        <v>1</v>
      </c>
      <c r="BK757">
        <v>0</v>
      </c>
      <c r="BL757">
        <v>0</v>
      </c>
      <c r="BO757">
        <v>0</v>
      </c>
      <c r="BP757">
        <v>0</v>
      </c>
      <c r="BW757" t="str">
        <f>"15:29:47.402"</f>
        <v>15:29:47.402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2</v>
      </c>
      <c r="CP757" t="s">
        <v>119</v>
      </c>
      <c r="CQ757">
        <v>511</v>
      </c>
      <c r="CR757">
        <v>0</v>
      </c>
      <c r="CW757">
        <v>6999707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"01/04/2021 15:29:45.341"</f>
        <v>01/04/2021 15:29:45.341</v>
      </c>
      <c r="C758" t="str">
        <f t="shared" si="189"/>
        <v>FFDDD3C0</v>
      </c>
      <c r="D758" t="s">
        <v>113</v>
      </c>
      <c r="E758">
        <v>5</v>
      </c>
      <c r="H758">
        <v>169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>"15:29:47.000"</f>
        <v>15:29:47.000</v>
      </c>
      <c r="T758" t="str">
        <f>"15:29:47.000"</f>
        <v>15:29:47.000</v>
      </c>
      <c r="U758" t="str">
        <f t="shared" si="188"/>
        <v>A3817C</v>
      </c>
      <c r="V758">
        <v>0</v>
      </c>
      <c r="W758">
        <v>0</v>
      </c>
      <c r="X758">
        <v>2</v>
      </c>
      <c r="Z758">
        <v>1</v>
      </c>
      <c r="AA758">
        <v>8</v>
      </c>
      <c r="AB758">
        <v>3</v>
      </c>
      <c r="AC758">
        <v>0</v>
      </c>
      <c r="AD758">
        <v>9</v>
      </c>
      <c r="AE758">
        <v>0</v>
      </c>
      <c r="AF758">
        <v>3</v>
      </c>
      <c r="AG758">
        <v>2</v>
      </c>
      <c r="AH758">
        <v>0</v>
      </c>
      <c r="AI758" t="s">
        <v>752</v>
      </c>
      <c r="AJ758">
        <v>35.743482</v>
      </c>
      <c r="AK758" t="s">
        <v>753</v>
      </c>
      <c r="AL758">
        <v>-90.843716000000001</v>
      </c>
      <c r="AM758">
        <v>25</v>
      </c>
      <c r="AN758">
        <v>1900</v>
      </c>
      <c r="AO758" t="s">
        <v>118</v>
      </c>
      <c r="AP758">
        <v>-107</v>
      </c>
      <c r="AQ758">
        <v>-22</v>
      </c>
      <c r="AR758">
        <v>64</v>
      </c>
      <c r="AZ758">
        <v>4366</v>
      </c>
      <c r="BA758">
        <v>1</v>
      </c>
      <c r="BB758" t="str">
        <f t="shared" si="190"/>
        <v xml:space="preserve">N325GC  </v>
      </c>
      <c r="BC758">
        <v>1</v>
      </c>
      <c r="BH758">
        <v>1925</v>
      </c>
      <c r="BI758">
        <v>1</v>
      </c>
      <c r="BJ758">
        <v>1</v>
      </c>
      <c r="BK758">
        <v>0</v>
      </c>
      <c r="BL758">
        <v>0</v>
      </c>
      <c r="BO758">
        <v>0</v>
      </c>
      <c r="BP758">
        <v>0</v>
      </c>
      <c r="BW758" t="str">
        <f>"15:29:47.402"</f>
        <v>15:29:47.402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2</v>
      </c>
      <c r="CP758" t="s">
        <v>119</v>
      </c>
      <c r="CQ758">
        <v>511</v>
      </c>
      <c r="CR758">
        <v>0</v>
      </c>
      <c r="CW758">
        <v>6999707</v>
      </c>
      <c r="CY758">
        <v>0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"01/04/2021 15:29:46.616"</f>
        <v>01/04/2021 15:29:46.616</v>
      </c>
      <c r="C759" t="str">
        <f t="shared" si="189"/>
        <v>FFDDD3C0</v>
      </c>
      <c r="D759" t="s">
        <v>113</v>
      </c>
      <c r="E759">
        <v>5</v>
      </c>
      <c r="H759">
        <v>169</v>
      </c>
      <c r="I759" t="s">
        <v>114</v>
      </c>
      <c r="J759" t="s">
        <v>115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>"15:29:48.000"</f>
        <v>15:29:48.000</v>
      </c>
      <c r="T759" t="str">
        <f>"15:29:48.000"</f>
        <v>15:29:48.000</v>
      </c>
      <c r="U759" t="str">
        <f t="shared" si="188"/>
        <v>A3817C</v>
      </c>
      <c r="V759">
        <v>0</v>
      </c>
      <c r="W759">
        <v>0</v>
      </c>
      <c r="X759">
        <v>2</v>
      </c>
      <c r="Z759">
        <v>1</v>
      </c>
      <c r="AA759">
        <v>8</v>
      </c>
      <c r="AB759">
        <v>3</v>
      </c>
      <c r="AC759">
        <v>0</v>
      </c>
      <c r="AD759">
        <v>9</v>
      </c>
      <c r="AE759">
        <v>0</v>
      </c>
      <c r="AF759">
        <v>3</v>
      </c>
      <c r="AG759">
        <v>2</v>
      </c>
      <c r="AH759">
        <v>0</v>
      </c>
      <c r="AI759" t="s">
        <v>754</v>
      </c>
      <c r="AJ759">
        <v>35.743375</v>
      </c>
      <c r="AK759" t="s">
        <v>755</v>
      </c>
      <c r="AL759">
        <v>-90.844295000000002</v>
      </c>
      <c r="AM759">
        <v>25</v>
      </c>
      <c r="AN759">
        <v>1900</v>
      </c>
      <c r="AO759" t="s">
        <v>118</v>
      </c>
      <c r="AP759">
        <v>-104</v>
      </c>
      <c r="AQ759">
        <v>-21</v>
      </c>
      <c r="AR759">
        <v>192</v>
      </c>
      <c r="AZ759">
        <v>4366</v>
      </c>
      <c r="BA759">
        <v>1</v>
      </c>
      <c r="BB759" t="str">
        <f t="shared" si="190"/>
        <v xml:space="preserve">N325GC  </v>
      </c>
      <c r="BC759">
        <v>1</v>
      </c>
      <c r="BH759">
        <v>1950</v>
      </c>
      <c r="BI759">
        <v>1</v>
      </c>
      <c r="BJ759">
        <v>1</v>
      </c>
      <c r="BK759">
        <v>0</v>
      </c>
      <c r="BL759">
        <v>0</v>
      </c>
      <c r="BO759">
        <v>0</v>
      </c>
      <c r="BP759">
        <v>0</v>
      </c>
      <c r="BW759" t="str">
        <f>"15:29:48.698"</f>
        <v>15:29:48.698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2</v>
      </c>
      <c r="CP759" t="s">
        <v>119</v>
      </c>
      <c r="CQ759">
        <v>511</v>
      </c>
      <c r="CR759">
        <v>0</v>
      </c>
      <c r="CW759">
        <v>6999971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"01/04/2021 15:29:46.616"</f>
        <v>01/04/2021 15:29:46.616</v>
      </c>
      <c r="C760" t="str">
        <f t="shared" si="189"/>
        <v>FFDDD3C0</v>
      </c>
      <c r="D760" t="s">
        <v>178</v>
      </c>
      <c r="E760">
        <v>9</v>
      </c>
      <c r="F760">
        <v>1009</v>
      </c>
      <c r="G760" t="s">
        <v>114</v>
      </c>
      <c r="J760" t="s">
        <v>179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>"15:29:48.000"</f>
        <v>15:29:48.000</v>
      </c>
      <c r="T760" t="str">
        <f>"15:29:48.000"</f>
        <v>15:29:48.000</v>
      </c>
      <c r="U760" t="str">
        <f t="shared" si="188"/>
        <v>A3817C</v>
      </c>
      <c r="V760">
        <v>0</v>
      </c>
      <c r="W760">
        <v>0</v>
      </c>
      <c r="X760">
        <v>2</v>
      </c>
      <c r="Z760">
        <v>1</v>
      </c>
      <c r="AA760">
        <v>8</v>
      </c>
      <c r="AB760">
        <v>3</v>
      </c>
      <c r="AC760">
        <v>0</v>
      </c>
      <c r="AD760">
        <v>9</v>
      </c>
      <c r="AE760">
        <v>0</v>
      </c>
      <c r="AF760">
        <v>3</v>
      </c>
      <c r="AG760">
        <v>2</v>
      </c>
      <c r="AH760">
        <v>0</v>
      </c>
      <c r="AI760" t="s">
        <v>754</v>
      </c>
      <c r="AJ760">
        <v>35.743375</v>
      </c>
      <c r="AK760" t="s">
        <v>755</v>
      </c>
      <c r="AL760">
        <v>-90.844295000000002</v>
      </c>
      <c r="AM760">
        <v>25</v>
      </c>
      <c r="AN760">
        <v>1900</v>
      </c>
      <c r="AO760" t="s">
        <v>118</v>
      </c>
      <c r="AP760">
        <v>-104</v>
      </c>
      <c r="AQ760">
        <v>-21</v>
      </c>
      <c r="AR760">
        <v>192</v>
      </c>
      <c r="AZ760">
        <v>4366</v>
      </c>
      <c r="BA760">
        <v>1</v>
      </c>
      <c r="BB760" t="str">
        <f t="shared" si="190"/>
        <v xml:space="preserve">N325GC  </v>
      </c>
      <c r="BC760">
        <v>1</v>
      </c>
      <c r="BH760">
        <v>1950</v>
      </c>
      <c r="BI760">
        <v>1</v>
      </c>
      <c r="BJ760">
        <v>1</v>
      </c>
      <c r="BK760">
        <v>0</v>
      </c>
      <c r="BL760">
        <v>0</v>
      </c>
      <c r="BO760">
        <v>0</v>
      </c>
      <c r="BP760">
        <v>0</v>
      </c>
      <c r="BW760" t="str">
        <f>"15:29:48.698"</f>
        <v>15:29:48.698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2</v>
      </c>
      <c r="CP760" t="s">
        <v>119</v>
      </c>
      <c r="CQ760">
        <v>511</v>
      </c>
      <c r="CR760">
        <v>0</v>
      </c>
      <c r="CW760">
        <v>6999971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"01/04/2021 15:29:47.204"</f>
        <v>01/04/2021 15:29:47.204</v>
      </c>
      <c r="C761" t="str">
        <f t="shared" si="189"/>
        <v>FFDDD3C0</v>
      </c>
      <c r="D761" t="s">
        <v>178</v>
      </c>
      <c r="E761">
        <v>9</v>
      </c>
      <c r="F761">
        <v>1009</v>
      </c>
      <c r="G761" t="s">
        <v>114</v>
      </c>
      <c r="J761" t="s">
        <v>179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>"15:29:49.000"</f>
        <v>15:29:49.000</v>
      </c>
      <c r="T761" t="str">
        <f>"15:29:49.000"</f>
        <v>15:29:49.000</v>
      </c>
      <c r="U761" t="str">
        <f t="shared" si="188"/>
        <v>A3817C</v>
      </c>
      <c r="V761">
        <v>0</v>
      </c>
      <c r="W761">
        <v>0</v>
      </c>
      <c r="X761">
        <v>2</v>
      </c>
      <c r="Z761">
        <v>1</v>
      </c>
      <c r="AA761">
        <v>8</v>
      </c>
      <c r="AB761">
        <v>3</v>
      </c>
      <c r="AC761">
        <v>0</v>
      </c>
      <c r="AD761">
        <v>9</v>
      </c>
      <c r="AE761">
        <v>0</v>
      </c>
      <c r="AF761">
        <v>3</v>
      </c>
      <c r="AG761">
        <v>2</v>
      </c>
      <c r="AH761">
        <v>0</v>
      </c>
      <c r="AI761" t="s">
        <v>756</v>
      </c>
      <c r="AJ761">
        <v>35.743268</v>
      </c>
      <c r="AK761" t="s">
        <v>757</v>
      </c>
      <c r="AL761">
        <v>-90.844896000000006</v>
      </c>
      <c r="AM761">
        <v>25</v>
      </c>
      <c r="AN761">
        <v>1900</v>
      </c>
      <c r="AO761" t="s">
        <v>118</v>
      </c>
      <c r="AP761">
        <v>-105</v>
      </c>
      <c r="AQ761">
        <v>-21</v>
      </c>
      <c r="AR761">
        <v>192</v>
      </c>
      <c r="AZ761">
        <v>4366</v>
      </c>
      <c r="BA761">
        <v>1</v>
      </c>
      <c r="BB761" t="str">
        <f t="shared" si="190"/>
        <v xml:space="preserve">N325GC  </v>
      </c>
      <c r="BC761">
        <v>1</v>
      </c>
      <c r="BH761">
        <v>1950</v>
      </c>
      <c r="BI761">
        <v>1</v>
      </c>
      <c r="BJ761">
        <v>1</v>
      </c>
      <c r="BK761">
        <v>0</v>
      </c>
      <c r="BL761">
        <v>0</v>
      </c>
      <c r="BO761">
        <v>0</v>
      </c>
      <c r="BP761">
        <v>0</v>
      </c>
      <c r="BW761" t="str">
        <f>"15:29:49.295"</f>
        <v>15:29:49.295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2</v>
      </c>
      <c r="CP761" t="s">
        <v>119</v>
      </c>
      <c r="CQ761">
        <v>511</v>
      </c>
      <c r="CR761">
        <v>0</v>
      </c>
      <c r="CW761">
        <v>7000082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"01/04/2021 15:29:47.204"</f>
        <v>01/04/2021 15:29:47.204</v>
      </c>
      <c r="C762" t="str">
        <f t="shared" si="189"/>
        <v>FFDDD3C0</v>
      </c>
      <c r="D762" t="s">
        <v>113</v>
      </c>
      <c r="E762">
        <v>5</v>
      </c>
      <c r="H762">
        <v>169</v>
      </c>
      <c r="I762" t="s">
        <v>114</v>
      </c>
      <c r="J762" t="s">
        <v>115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>"15:29:49.000"</f>
        <v>15:29:49.000</v>
      </c>
      <c r="T762" t="str">
        <f>"15:29:49.000"</f>
        <v>15:29:49.000</v>
      </c>
      <c r="U762" t="str">
        <f t="shared" si="188"/>
        <v>A3817C</v>
      </c>
      <c r="V762">
        <v>0</v>
      </c>
      <c r="W762">
        <v>0</v>
      </c>
      <c r="X762">
        <v>2</v>
      </c>
      <c r="Z762">
        <v>1</v>
      </c>
      <c r="AA762">
        <v>8</v>
      </c>
      <c r="AB762">
        <v>3</v>
      </c>
      <c r="AC762">
        <v>0</v>
      </c>
      <c r="AD762">
        <v>9</v>
      </c>
      <c r="AE762">
        <v>0</v>
      </c>
      <c r="AF762">
        <v>3</v>
      </c>
      <c r="AG762">
        <v>2</v>
      </c>
      <c r="AH762">
        <v>0</v>
      </c>
      <c r="AI762" t="s">
        <v>756</v>
      </c>
      <c r="AJ762">
        <v>35.743268</v>
      </c>
      <c r="AK762" t="s">
        <v>757</v>
      </c>
      <c r="AL762">
        <v>-90.844896000000006</v>
      </c>
      <c r="AM762">
        <v>25</v>
      </c>
      <c r="AN762">
        <v>1900</v>
      </c>
      <c r="AO762" t="s">
        <v>118</v>
      </c>
      <c r="AP762">
        <v>-105</v>
      </c>
      <c r="AQ762">
        <v>-21</v>
      </c>
      <c r="AR762">
        <v>192</v>
      </c>
      <c r="AZ762">
        <v>4366</v>
      </c>
      <c r="BA762">
        <v>1</v>
      </c>
      <c r="BB762" t="str">
        <f t="shared" si="190"/>
        <v xml:space="preserve">N325GC  </v>
      </c>
      <c r="BC762">
        <v>1</v>
      </c>
      <c r="BH762">
        <v>1950</v>
      </c>
      <c r="BI762">
        <v>1</v>
      </c>
      <c r="BJ762">
        <v>1</v>
      </c>
      <c r="BK762">
        <v>0</v>
      </c>
      <c r="BL762">
        <v>0</v>
      </c>
      <c r="BO762">
        <v>0</v>
      </c>
      <c r="BP762">
        <v>0</v>
      </c>
      <c r="BW762" t="str">
        <f>"15:29:49.295"</f>
        <v>15:29:49.295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2</v>
      </c>
      <c r="CP762" t="s">
        <v>119</v>
      </c>
      <c r="CQ762">
        <v>511</v>
      </c>
      <c r="CR762">
        <v>0</v>
      </c>
      <c r="CW762">
        <v>7000082</v>
      </c>
      <c r="CY762">
        <v>0</v>
      </c>
      <c r="CZ762">
        <v>0</v>
      </c>
      <c r="DA762">
        <v>1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"01/04/2021 15:29:48.312"</f>
        <v>01/04/2021 15:29:48.312</v>
      </c>
      <c r="C763" t="str">
        <f t="shared" si="189"/>
        <v>FFDDD3C0</v>
      </c>
      <c r="D763" t="s">
        <v>178</v>
      </c>
      <c r="E763">
        <v>9</v>
      </c>
      <c r="F763">
        <v>1009</v>
      </c>
      <c r="G763" t="s">
        <v>114</v>
      </c>
      <c r="J763" t="s">
        <v>179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>"15:29:50.000"</f>
        <v>15:29:50.000</v>
      </c>
      <c r="T763" t="str">
        <f>"15:29:50.000"</f>
        <v>15:29:50.000</v>
      </c>
      <c r="U763" t="str">
        <f t="shared" si="188"/>
        <v>A3817C</v>
      </c>
      <c r="V763">
        <v>0</v>
      </c>
      <c r="W763">
        <v>0</v>
      </c>
      <c r="X763">
        <v>2</v>
      </c>
      <c r="Z763">
        <v>1</v>
      </c>
      <c r="AA763">
        <v>8</v>
      </c>
      <c r="AB763">
        <v>3</v>
      </c>
      <c r="AC763">
        <v>0</v>
      </c>
      <c r="AD763">
        <v>9</v>
      </c>
      <c r="AE763">
        <v>0</v>
      </c>
      <c r="AF763">
        <v>3</v>
      </c>
      <c r="AG763">
        <v>2</v>
      </c>
      <c r="AH763">
        <v>0</v>
      </c>
      <c r="AI763" t="s">
        <v>758</v>
      </c>
      <c r="AJ763">
        <v>35.743181999999997</v>
      </c>
      <c r="AK763" t="s">
        <v>759</v>
      </c>
      <c r="AL763">
        <v>-90.845474999999993</v>
      </c>
      <c r="AM763">
        <v>25</v>
      </c>
      <c r="AN763">
        <v>1900</v>
      </c>
      <c r="AO763" t="s">
        <v>118</v>
      </c>
      <c r="AP763">
        <v>-104</v>
      </c>
      <c r="AQ763">
        <v>-21</v>
      </c>
      <c r="AR763">
        <v>192</v>
      </c>
      <c r="AZ763">
        <v>4366</v>
      </c>
      <c r="BA763">
        <v>1</v>
      </c>
      <c r="BB763" t="str">
        <f t="shared" si="190"/>
        <v xml:space="preserve">N325GC  </v>
      </c>
      <c r="BC763">
        <v>1</v>
      </c>
      <c r="BH763">
        <v>1950</v>
      </c>
      <c r="BI763">
        <v>1</v>
      </c>
      <c r="BJ763">
        <v>1</v>
      </c>
      <c r="BK763">
        <v>0</v>
      </c>
      <c r="BL763">
        <v>0</v>
      </c>
      <c r="BO763">
        <v>0</v>
      </c>
      <c r="BP763">
        <v>0</v>
      </c>
      <c r="BW763" t="str">
        <f>"15:29:50.389"</f>
        <v>15:29:50.389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2</v>
      </c>
      <c r="CP763" t="s">
        <v>119</v>
      </c>
      <c r="CQ763">
        <v>511</v>
      </c>
      <c r="CR763">
        <v>0</v>
      </c>
      <c r="CW763">
        <v>7000283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"01/04/2021 15:29:48.312"</f>
        <v>01/04/2021 15:29:48.312</v>
      </c>
      <c r="C764" t="str">
        <f t="shared" si="189"/>
        <v>FFDDD3C0</v>
      </c>
      <c r="D764" t="s">
        <v>113</v>
      </c>
      <c r="E764">
        <v>5</v>
      </c>
      <c r="H764">
        <v>169</v>
      </c>
      <c r="I764" t="s">
        <v>114</v>
      </c>
      <c r="J764" t="s">
        <v>115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>"15:29:50.000"</f>
        <v>15:29:50.000</v>
      </c>
      <c r="T764" t="str">
        <f>"15:29:50.000"</f>
        <v>15:29:50.000</v>
      </c>
      <c r="U764" t="str">
        <f t="shared" si="188"/>
        <v>A3817C</v>
      </c>
      <c r="V764">
        <v>0</v>
      </c>
      <c r="W764">
        <v>0</v>
      </c>
      <c r="X764">
        <v>2</v>
      </c>
      <c r="Z764">
        <v>1</v>
      </c>
      <c r="AA764">
        <v>8</v>
      </c>
      <c r="AB764">
        <v>3</v>
      </c>
      <c r="AC764">
        <v>0</v>
      </c>
      <c r="AD764">
        <v>9</v>
      </c>
      <c r="AE764">
        <v>0</v>
      </c>
      <c r="AF764">
        <v>3</v>
      </c>
      <c r="AG764">
        <v>2</v>
      </c>
      <c r="AH764">
        <v>0</v>
      </c>
      <c r="AI764" t="s">
        <v>758</v>
      </c>
      <c r="AJ764">
        <v>35.743181999999997</v>
      </c>
      <c r="AK764" t="s">
        <v>759</v>
      </c>
      <c r="AL764">
        <v>-90.845474999999993</v>
      </c>
      <c r="AM764">
        <v>25</v>
      </c>
      <c r="AN764">
        <v>1900</v>
      </c>
      <c r="AO764" t="s">
        <v>118</v>
      </c>
      <c r="AP764">
        <v>-104</v>
      </c>
      <c r="AQ764">
        <v>-21</v>
      </c>
      <c r="AR764">
        <v>192</v>
      </c>
      <c r="AZ764">
        <v>4366</v>
      </c>
      <c r="BA764">
        <v>1</v>
      </c>
      <c r="BB764" t="str">
        <f t="shared" si="190"/>
        <v xml:space="preserve">N325GC  </v>
      </c>
      <c r="BC764">
        <v>1</v>
      </c>
      <c r="BH764">
        <v>1950</v>
      </c>
      <c r="BI764">
        <v>1</v>
      </c>
      <c r="BJ764">
        <v>1</v>
      </c>
      <c r="BK764">
        <v>0</v>
      </c>
      <c r="BL764">
        <v>0</v>
      </c>
      <c r="BO764">
        <v>0</v>
      </c>
      <c r="BP764">
        <v>0</v>
      </c>
      <c r="BW764" t="str">
        <f>"15:29:50.389"</f>
        <v>15:29:50.389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2</v>
      </c>
      <c r="CP764" t="s">
        <v>119</v>
      </c>
      <c r="CQ764">
        <v>511</v>
      </c>
      <c r="CR764">
        <v>0</v>
      </c>
      <c r="CW764">
        <v>7000283</v>
      </c>
      <c r="CY764">
        <v>0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"01/04/2021 15:29:49.285"</f>
        <v>01/04/2021 15:29:49.285</v>
      </c>
      <c r="C765" t="str">
        <f t="shared" si="189"/>
        <v>FFDDD3C0</v>
      </c>
      <c r="D765" t="s">
        <v>113</v>
      </c>
      <c r="E765">
        <v>5</v>
      </c>
      <c r="H765">
        <v>169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>"15:29:51.000"</f>
        <v>15:29:51.000</v>
      </c>
      <c r="T765" t="str">
        <f>"15:29:51.000"</f>
        <v>15:29:51.000</v>
      </c>
      <c r="U765" t="str">
        <f t="shared" si="188"/>
        <v>A3817C</v>
      </c>
      <c r="V765">
        <v>0</v>
      </c>
      <c r="W765">
        <v>0</v>
      </c>
      <c r="X765">
        <v>2</v>
      </c>
      <c r="Z765">
        <v>1</v>
      </c>
      <c r="AA765">
        <v>8</v>
      </c>
      <c r="AB765">
        <v>3</v>
      </c>
      <c r="AC765">
        <v>0</v>
      </c>
      <c r="AD765">
        <v>9</v>
      </c>
      <c r="AE765">
        <v>0</v>
      </c>
      <c r="AF765">
        <v>3</v>
      </c>
      <c r="AG765">
        <v>2</v>
      </c>
      <c r="AH765">
        <v>0</v>
      </c>
      <c r="AI765" t="s">
        <v>760</v>
      </c>
      <c r="AJ765">
        <v>35.743074</v>
      </c>
      <c r="AK765" t="s">
        <v>761</v>
      </c>
      <c r="AL765">
        <v>-90.846097</v>
      </c>
      <c r="AM765">
        <v>25</v>
      </c>
      <c r="AN765">
        <v>1900</v>
      </c>
      <c r="AO765" t="s">
        <v>118</v>
      </c>
      <c r="AP765">
        <v>-103</v>
      </c>
      <c r="AQ765">
        <v>-22</v>
      </c>
      <c r="AR765">
        <v>320</v>
      </c>
      <c r="AZ765">
        <v>4366</v>
      </c>
      <c r="BA765">
        <v>1</v>
      </c>
      <c r="BB765" t="str">
        <f t="shared" si="190"/>
        <v xml:space="preserve">N325GC  </v>
      </c>
      <c r="BC765">
        <v>1</v>
      </c>
      <c r="BH765">
        <v>1950</v>
      </c>
      <c r="BI765">
        <v>1</v>
      </c>
      <c r="BJ765">
        <v>1</v>
      </c>
      <c r="BK765">
        <v>0</v>
      </c>
      <c r="BL765">
        <v>0</v>
      </c>
      <c r="BO765">
        <v>0</v>
      </c>
      <c r="BP765">
        <v>0</v>
      </c>
      <c r="BW765" t="str">
        <f>"15:29:51.371"</f>
        <v>15:29:51.371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2</v>
      </c>
      <c r="CP765" t="s">
        <v>119</v>
      </c>
      <c r="CQ765">
        <v>511</v>
      </c>
      <c r="CR765">
        <v>0</v>
      </c>
      <c r="CW765">
        <v>7000474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"01/04/2021 15:29:49.285"</f>
        <v>01/04/2021 15:29:49.285</v>
      </c>
      <c r="C766" t="str">
        <f t="shared" si="189"/>
        <v>FFDDD3C0</v>
      </c>
      <c r="D766" t="s">
        <v>178</v>
      </c>
      <c r="E766">
        <v>9</v>
      </c>
      <c r="F766">
        <v>1009</v>
      </c>
      <c r="G766" t="s">
        <v>114</v>
      </c>
      <c r="J766" t="s">
        <v>179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>"15:29:51.000"</f>
        <v>15:29:51.000</v>
      </c>
      <c r="T766" t="str">
        <f>"15:29:51.000"</f>
        <v>15:29:51.000</v>
      </c>
      <c r="U766" t="str">
        <f t="shared" si="188"/>
        <v>A3817C</v>
      </c>
      <c r="V766">
        <v>0</v>
      </c>
      <c r="W766">
        <v>0</v>
      </c>
      <c r="X766">
        <v>2</v>
      </c>
      <c r="Z766">
        <v>1</v>
      </c>
      <c r="AA766">
        <v>8</v>
      </c>
      <c r="AB766">
        <v>3</v>
      </c>
      <c r="AC766">
        <v>0</v>
      </c>
      <c r="AD766">
        <v>9</v>
      </c>
      <c r="AE766">
        <v>0</v>
      </c>
      <c r="AF766">
        <v>3</v>
      </c>
      <c r="AG766">
        <v>2</v>
      </c>
      <c r="AH766">
        <v>0</v>
      </c>
      <c r="AI766" t="s">
        <v>760</v>
      </c>
      <c r="AJ766">
        <v>35.743074</v>
      </c>
      <c r="AK766" t="s">
        <v>761</v>
      </c>
      <c r="AL766">
        <v>-90.846097</v>
      </c>
      <c r="AM766">
        <v>25</v>
      </c>
      <c r="AN766">
        <v>1900</v>
      </c>
      <c r="AO766" t="s">
        <v>118</v>
      </c>
      <c r="AP766">
        <v>-103</v>
      </c>
      <c r="AQ766">
        <v>-22</v>
      </c>
      <c r="AR766">
        <v>320</v>
      </c>
      <c r="AZ766">
        <v>4366</v>
      </c>
      <c r="BA766">
        <v>1</v>
      </c>
      <c r="BB766" t="str">
        <f t="shared" si="190"/>
        <v xml:space="preserve">N325GC  </v>
      </c>
      <c r="BC766">
        <v>1</v>
      </c>
      <c r="BH766">
        <v>1950</v>
      </c>
      <c r="BI766">
        <v>1</v>
      </c>
      <c r="BJ766">
        <v>1</v>
      </c>
      <c r="BK766">
        <v>0</v>
      </c>
      <c r="BL766">
        <v>0</v>
      </c>
      <c r="BO766">
        <v>0</v>
      </c>
      <c r="BP766">
        <v>0</v>
      </c>
      <c r="BW766" t="str">
        <f>"15:29:51.371"</f>
        <v>15:29:51.371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2</v>
      </c>
      <c r="CP766" t="s">
        <v>119</v>
      </c>
      <c r="CQ766">
        <v>511</v>
      </c>
      <c r="CR766">
        <v>0</v>
      </c>
      <c r="CW766">
        <v>7000474</v>
      </c>
      <c r="CY766">
        <v>0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"01/04/2021 15:29:50.778"</f>
        <v>01/04/2021 15:29:50.778</v>
      </c>
      <c r="C767" t="str">
        <f t="shared" si="189"/>
        <v>FFDDD3C0</v>
      </c>
      <c r="D767" t="s">
        <v>178</v>
      </c>
      <c r="E767">
        <v>9</v>
      </c>
      <c r="F767">
        <v>1009</v>
      </c>
      <c r="G767" t="s">
        <v>114</v>
      </c>
      <c r="J767" t="s">
        <v>179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>"15:29:52.000"</f>
        <v>15:29:52.000</v>
      </c>
      <c r="T767" t="str">
        <f>"15:29:52.000"</f>
        <v>15:29:52.000</v>
      </c>
      <c r="U767" t="str">
        <f t="shared" si="188"/>
        <v>A3817C</v>
      </c>
      <c r="V767">
        <v>0</v>
      </c>
      <c r="W767">
        <v>0</v>
      </c>
      <c r="X767">
        <v>2</v>
      </c>
      <c r="Z767">
        <v>1</v>
      </c>
      <c r="AA767">
        <v>8</v>
      </c>
      <c r="AB767">
        <v>3</v>
      </c>
      <c r="AC767">
        <v>0</v>
      </c>
      <c r="AD767">
        <v>9</v>
      </c>
      <c r="AE767">
        <v>0</v>
      </c>
      <c r="AF767">
        <v>3</v>
      </c>
      <c r="AG767">
        <v>2</v>
      </c>
      <c r="AH767">
        <v>0</v>
      </c>
      <c r="AI767" t="s">
        <v>762</v>
      </c>
      <c r="AJ767">
        <v>35.742967</v>
      </c>
      <c r="AK767" t="s">
        <v>763</v>
      </c>
      <c r="AL767">
        <v>-90.846677</v>
      </c>
      <c r="AM767">
        <v>25</v>
      </c>
      <c r="AN767">
        <v>2000</v>
      </c>
      <c r="AO767" t="s">
        <v>118</v>
      </c>
      <c r="AP767">
        <v>-101</v>
      </c>
      <c r="AQ767">
        <v>-27</v>
      </c>
      <c r="AR767">
        <v>320</v>
      </c>
      <c r="AZ767">
        <v>4366</v>
      </c>
      <c r="BA767">
        <v>1</v>
      </c>
      <c r="BB767" t="str">
        <f t="shared" si="190"/>
        <v xml:space="preserve">N325GC  </v>
      </c>
      <c r="BC767">
        <v>1</v>
      </c>
      <c r="BH767">
        <v>1950</v>
      </c>
      <c r="BI767">
        <v>1</v>
      </c>
      <c r="BJ767">
        <v>1</v>
      </c>
      <c r="BK767">
        <v>0</v>
      </c>
      <c r="BL767">
        <v>0</v>
      </c>
      <c r="BO767">
        <v>0</v>
      </c>
      <c r="BP767">
        <v>0</v>
      </c>
      <c r="BW767" t="str">
        <f>"15:29:52.863"</f>
        <v>15:29:52.863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1</v>
      </c>
      <c r="CP767" t="s">
        <v>119</v>
      </c>
      <c r="CQ767">
        <v>511</v>
      </c>
      <c r="CR767">
        <v>0</v>
      </c>
      <c r="CW767">
        <v>7000779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"01/04/2021 15:29:50.778"</f>
        <v>01/04/2021 15:29:50.778</v>
      </c>
      <c r="C768" t="str">
        <f t="shared" si="189"/>
        <v>FFDDD3C0</v>
      </c>
      <c r="D768" t="s">
        <v>113</v>
      </c>
      <c r="E768">
        <v>5</v>
      </c>
      <c r="H768">
        <v>169</v>
      </c>
      <c r="I768" t="s">
        <v>114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>"15:29:52.000"</f>
        <v>15:29:52.000</v>
      </c>
      <c r="T768" t="str">
        <f>"15:29:52.000"</f>
        <v>15:29:52.000</v>
      </c>
      <c r="U768" t="str">
        <f t="shared" si="188"/>
        <v>A3817C</v>
      </c>
      <c r="V768">
        <v>0</v>
      </c>
      <c r="W768">
        <v>0</v>
      </c>
      <c r="X768">
        <v>2</v>
      </c>
      <c r="Z768">
        <v>1</v>
      </c>
      <c r="AA768">
        <v>8</v>
      </c>
      <c r="AB768">
        <v>3</v>
      </c>
      <c r="AC768">
        <v>0</v>
      </c>
      <c r="AD768">
        <v>9</v>
      </c>
      <c r="AE768">
        <v>0</v>
      </c>
      <c r="AF768">
        <v>3</v>
      </c>
      <c r="AG768">
        <v>2</v>
      </c>
      <c r="AH768">
        <v>0</v>
      </c>
      <c r="AI768" t="s">
        <v>762</v>
      </c>
      <c r="AJ768">
        <v>35.742967</v>
      </c>
      <c r="AK768" t="s">
        <v>763</v>
      </c>
      <c r="AL768">
        <v>-90.846677</v>
      </c>
      <c r="AM768">
        <v>25</v>
      </c>
      <c r="AN768">
        <v>2000</v>
      </c>
      <c r="AO768" t="s">
        <v>118</v>
      </c>
      <c r="AP768">
        <v>-101</v>
      </c>
      <c r="AQ768">
        <v>-27</v>
      </c>
      <c r="AR768">
        <v>320</v>
      </c>
      <c r="AZ768">
        <v>4366</v>
      </c>
      <c r="BA768">
        <v>1</v>
      </c>
      <c r="BB768" t="str">
        <f t="shared" si="190"/>
        <v xml:space="preserve">N325GC  </v>
      </c>
      <c r="BC768">
        <v>1</v>
      </c>
      <c r="BH768">
        <v>1950</v>
      </c>
      <c r="BI768">
        <v>1</v>
      </c>
      <c r="BJ768">
        <v>1</v>
      </c>
      <c r="BK768">
        <v>0</v>
      </c>
      <c r="BL768">
        <v>0</v>
      </c>
      <c r="BO768">
        <v>0</v>
      </c>
      <c r="BP768">
        <v>0</v>
      </c>
      <c r="BW768" t="str">
        <f>"15:29:52.863"</f>
        <v>15:29:52.863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1</v>
      </c>
      <c r="CP768" t="s">
        <v>119</v>
      </c>
      <c r="CQ768">
        <v>511</v>
      </c>
      <c r="CR768">
        <v>0</v>
      </c>
      <c r="CW768">
        <v>7000779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"01/04/2021 15:29:51.734"</f>
        <v>01/04/2021 15:29:51.734</v>
      </c>
      <c r="C769" t="str">
        <f t="shared" si="189"/>
        <v>FFDDD3C0</v>
      </c>
      <c r="D769" t="s">
        <v>178</v>
      </c>
      <c r="E769">
        <v>9</v>
      </c>
      <c r="F769">
        <v>1009</v>
      </c>
      <c r="G769" t="s">
        <v>114</v>
      </c>
      <c r="J769" t="s">
        <v>179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>"15:29:53.000"</f>
        <v>15:29:53.000</v>
      </c>
      <c r="T769" t="str">
        <f>"15:29:53.000"</f>
        <v>15:29:53.000</v>
      </c>
      <c r="U769" t="str">
        <f t="shared" si="188"/>
        <v>A3817C</v>
      </c>
      <c r="V769">
        <v>0</v>
      </c>
      <c r="W769">
        <v>0</v>
      </c>
      <c r="X769">
        <v>2</v>
      </c>
      <c r="Z769">
        <v>1</v>
      </c>
      <c r="AA769">
        <v>8</v>
      </c>
      <c r="AB769">
        <v>3</v>
      </c>
      <c r="AC769">
        <v>0</v>
      </c>
      <c r="AD769">
        <v>9</v>
      </c>
      <c r="AE769">
        <v>0</v>
      </c>
      <c r="AF769">
        <v>3</v>
      </c>
      <c r="AG769">
        <v>2</v>
      </c>
      <c r="AH769">
        <v>0</v>
      </c>
      <c r="AI769" t="s">
        <v>764</v>
      </c>
      <c r="AJ769">
        <v>35.742837999999999</v>
      </c>
      <c r="AK769" t="s">
        <v>765</v>
      </c>
      <c r="AL769">
        <v>-90.847256000000002</v>
      </c>
      <c r="AM769">
        <v>25</v>
      </c>
      <c r="AN769">
        <v>2000</v>
      </c>
      <c r="AO769" t="s">
        <v>118</v>
      </c>
      <c r="AP769">
        <v>-100</v>
      </c>
      <c r="AQ769">
        <v>-30</v>
      </c>
      <c r="AR769">
        <v>256</v>
      </c>
      <c r="AZ769">
        <v>4366</v>
      </c>
      <c r="BA769">
        <v>1</v>
      </c>
      <c r="BB769" t="str">
        <f t="shared" si="190"/>
        <v xml:space="preserve">N325GC  </v>
      </c>
      <c r="BC769">
        <v>1</v>
      </c>
      <c r="BH769">
        <v>1950</v>
      </c>
      <c r="BI769">
        <v>1</v>
      </c>
      <c r="BJ769">
        <v>1</v>
      </c>
      <c r="BK769">
        <v>0</v>
      </c>
      <c r="BL769">
        <v>0</v>
      </c>
      <c r="BO769">
        <v>0</v>
      </c>
      <c r="BP769">
        <v>0</v>
      </c>
      <c r="BW769" t="str">
        <f>"15:29:53.832"</f>
        <v>15:29:53.832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1</v>
      </c>
      <c r="CP769" t="s">
        <v>119</v>
      </c>
      <c r="CQ769">
        <v>511</v>
      </c>
      <c r="CR769">
        <v>0</v>
      </c>
      <c r="CW769">
        <v>7000961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"01/04/2021 15:29:51.734"</f>
        <v>01/04/2021 15:29:51.734</v>
      </c>
      <c r="C770" t="str">
        <f t="shared" si="189"/>
        <v>FFDDD3C0</v>
      </c>
      <c r="D770" t="s">
        <v>113</v>
      </c>
      <c r="E770">
        <v>5</v>
      </c>
      <c r="H770">
        <v>169</v>
      </c>
      <c r="I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>"15:29:53.000"</f>
        <v>15:29:53.000</v>
      </c>
      <c r="T770" t="str">
        <f>"15:29:53.000"</f>
        <v>15:29:53.000</v>
      </c>
      <c r="U770" t="str">
        <f t="shared" ref="U770:U833" si="191">"A3817C"</f>
        <v>A3817C</v>
      </c>
      <c r="V770">
        <v>0</v>
      </c>
      <c r="W770">
        <v>0</v>
      </c>
      <c r="X770">
        <v>2</v>
      </c>
      <c r="Z770">
        <v>1</v>
      </c>
      <c r="AA770">
        <v>8</v>
      </c>
      <c r="AB770">
        <v>3</v>
      </c>
      <c r="AC770">
        <v>0</v>
      </c>
      <c r="AD770">
        <v>9</v>
      </c>
      <c r="AE770">
        <v>0</v>
      </c>
      <c r="AF770">
        <v>3</v>
      </c>
      <c r="AG770">
        <v>2</v>
      </c>
      <c r="AH770">
        <v>0</v>
      </c>
      <c r="AI770" t="s">
        <v>764</v>
      </c>
      <c r="AJ770">
        <v>35.742837999999999</v>
      </c>
      <c r="AK770" t="s">
        <v>765</v>
      </c>
      <c r="AL770">
        <v>-90.847256000000002</v>
      </c>
      <c r="AM770">
        <v>25</v>
      </c>
      <c r="AN770">
        <v>2000</v>
      </c>
      <c r="AO770" t="s">
        <v>118</v>
      </c>
      <c r="AP770">
        <v>-100</v>
      </c>
      <c r="AQ770">
        <v>-30</v>
      </c>
      <c r="AR770">
        <v>256</v>
      </c>
      <c r="AZ770">
        <v>4366</v>
      </c>
      <c r="BA770">
        <v>1</v>
      </c>
      <c r="BB770" t="str">
        <f t="shared" si="190"/>
        <v xml:space="preserve">N325GC  </v>
      </c>
      <c r="BC770">
        <v>1</v>
      </c>
      <c r="BH770">
        <v>1950</v>
      </c>
      <c r="BI770">
        <v>1</v>
      </c>
      <c r="BJ770">
        <v>1</v>
      </c>
      <c r="BK770">
        <v>0</v>
      </c>
      <c r="BL770">
        <v>0</v>
      </c>
      <c r="BO770">
        <v>0</v>
      </c>
      <c r="BP770">
        <v>0</v>
      </c>
      <c r="BW770" t="str">
        <f>"15:29:53.832"</f>
        <v>15:29:53.832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1</v>
      </c>
      <c r="CP770" t="s">
        <v>119</v>
      </c>
      <c r="CQ770">
        <v>511</v>
      </c>
      <c r="CR770">
        <v>0</v>
      </c>
      <c r="CW770">
        <v>7000961</v>
      </c>
      <c r="CY770">
        <v>0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"01/04/2021 15:29:52.816"</f>
        <v>01/04/2021 15:29:52.816</v>
      </c>
      <c r="C771" t="str">
        <f t="shared" si="189"/>
        <v>FFDDD3C0</v>
      </c>
      <c r="D771" t="s">
        <v>113</v>
      </c>
      <c r="E771">
        <v>5</v>
      </c>
      <c r="H771">
        <v>169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>"15:29:54.000"</f>
        <v>15:29:54.000</v>
      </c>
      <c r="T771" t="str">
        <f>"15:29:54.000"</f>
        <v>15:29:54.000</v>
      </c>
      <c r="U771" t="str">
        <f t="shared" si="191"/>
        <v>A3817C</v>
      </c>
      <c r="V771">
        <v>0</v>
      </c>
      <c r="W771">
        <v>0</v>
      </c>
      <c r="X771">
        <v>2</v>
      </c>
      <c r="Z771">
        <v>1</v>
      </c>
      <c r="AA771">
        <v>8</v>
      </c>
      <c r="AB771">
        <v>3</v>
      </c>
      <c r="AC771">
        <v>0</v>
      </c>
      <c r="AD771">
        <v>9</v>
      </c>
      <c r="AE771">
        <v>0</v>
      </c>
      <c r="AF771">
        <v>3</v>
      </c>
      <c r="AG771">
        <v>2</v>
      </c>
      <c r="AH771">
        <v>0</v>
      </c>
      <c r="AI771" t="s">
        <v>766</v>
      </c>
      <c r="AJ771">
        <v>35.742710000000002</v>
      </c>
      <c r="AK771" t="s">
        <v>767</v>
      </c>
      <c r="AL771">
        <v>-90.847814</v>
      </c>
      <c r="AM771">
        <v>25</v>
      </c>
      <c r="AN771">
        <v>2000</v>
      </c>
      <c r="AO771" t="s">
        <v>118</v>
      </c>
      <c r="AP771">
        <v>-100</v>
      </c>
      <c r="AQ771">
        <v>-33</v>
      </c>
      <c r="AR771">
        <v>128</v>
      </c>
      <c r="AZ771">
        <v>4366</v>
      </c>
      <c r="BA771">
        <v>1</v>
      </c>
      <c r="BB771" t="str">
        <f t="shared" si="190"/>
        <v xml:space="preserve">N325GC  </v>
      </c>
      <c r="BC771">
        <v>1</v>
      </c>
      <c r="BH771">
        <v>1975</v>
      </c>
      <c r="BI771">
        <v>1</v>
      </c>
      <c r="BJ771">
        <v>1</v>
      </c>
      <c r="BK771">
        <v>0</v>
      </c>
      <c r="BL771">
        <v>0</v>
      </c>
      <c r="BO771">
        <v>0</v>
      </c>
      <c r="BP771">
        <v>0</v>
      </c>
      <c r="BW771" t="str">
        <f>"15:29:54.920"</f>
        <v>15:29:54.920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1</v>
      </c>
      <c r="CP771" t="s">
        <v>119</v>
      </c>
      <c r="CQ771">
        <v>511</v>
      </c>
      <c r="CR771">
        <v>0</v>
      </c>
      <c r="CW771">
        <v>7001172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"01/04/2021 15:29:52.816"</f>
        <v>01/04/2021 15:29:52.816</v>
      </c>
      <c r="C772" t="str">
        <f t="shared" ref="C772:C813" si="192">"FFDDD3C0"</f>
        <v>FFDDD3C0</v>
      </c>
      <c r="D772" t="s">
        <v>178</v>
      </c>
      <c r="E772">
        <v>9</v>
      </c>
      <c r="F772">
        <v>1009</v>
      </c>
      <c r="G772" t="s">
        <v>114</v>
      </c>
      <c r="J772" t="s">
        <v>179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>"15:29:54.000"</f>
        <v>15:29:54.000</v>
      </c>
      <c r="T772" t="str">
        <f>"15:29:54.000"</f>
        <v>15:29:54.000</v>
      </c>
      <c r="U772" t="str">
        <f t="shared" si="191"/>
        <v>A3817C</v>
      </c>
      <c r="V772">
        <v>0</v>
      </c>
      <c r="W772">
        <v>0</v>
      </c>
      <c r="X772">
        <v>2</v>
      </c>
      <c r="Z772">
        <v>1</v>
      </c>
      <c r="AA772">
        <v>8</v>
      </c>
      <c r="AB772">
        <v>3</v>
      </c>
      <c r="AC772">
        <v>0</v>
      </c>
      <c r="AD772">
        <v>9</v>
      </c>
      <c r="AE772">
        <v>0</v>
      </c>
      <c r="AF772">
        <v>3</v>
      </c>
      <c r="AG772">
        <v>2</v>
      </c>
      <c r="AH772">
        <v>0</v>
      </c>
      <c r="AI772" t="s">
        <v>766</v>
      </c>
      <c r="AJ772">
        <v>35.742710000000002</v>
      </c>
      <c r="AK772" t="s">
        <v>767</v>
      </c>
      <c r="AL772">
        <v>-90.847814</v>
      </c>
      <c r="AM772">
        <v>25</v>
      </c>
      <c r="AN772">
        <v>2000</v>
      </c>
      <c r="AO772" t="s">
        <v>118</v>
      </c>
      <c r="AP772">
        <v>-100</v>
      </c>
      <c r="AQ772">
        <v>-33</v>
      </c>
      <c r="AR772">
        <v>128</v>
      </c>
      <c r="AZ772">
        <v>4366</v>
      </c>
      <c r="BA772">
        <v>1</v>
      </c>
      <c r="BB772" t="str">
        <f t="shared" ref="BB772:BB816" si="193">"N325GC  "</f>
        <v xml:space="preserve">N325GC  </v>
      </c>
      <c r="BC772">
        <v>1</v>
      </c>
      <c r="BH772">
        <v>1975</v>
      </c>
      <c r="BI772">
        <v>1</v>
      </c>
      <c r="BJ772">
        <v>1</v>
      </c>
      <c r="BK772">
        <v>0</v>
      </c>
      <c r="BL772">
        <v>0</v>
      </c>
      <c r="BO772">
        <v>0</v>
      </c>
      <c r="BP772">
        <v>0</v>
      </c>
      <c r="BW772" t="str">
        <f>"15:29:54.920"</f>
        <v>15:29:54.920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1</v>
      </c>
      <c r="CP772" t="s">
        <v>119</v>
      </c>
      <c r="CQ772">
        <v>511</v>
      </c>
      <c r="CR772">
        <v>0</v>
      </c>
      <c r="CW772">
        <v>7001172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"01/04/2021 15:29:53.395"</f>
        <v>01/04/2021 15:29:53.395</v>
      </c>
      <c r="C773" t="str">
        <f t="shared" si="192"/>
        <v>FFDDD3C0</v>
      </c>
      <c r="D773" t="s">
        <v>178</v>
      </c>
      <c r="E773">
        <v>9</v>
      </c>
      <c r="F773">
        <v>1009</v>
      </c>
      <c r="G773" t="s">
        <v>114</v>
      </c>
      <c r="J773" t="s">
        <v>179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>"15:29:55.000"</f>
        <v>15:29:55.000</v>
      </c>
      <c r="T773" t="str">
        <f>"15:29:55.000"</f>
        <v>15:29:55.000</v>
      </c>
      <c r="U773" t="str">
        <f t="shared" si="191"/>
        <v>A3817C</v>
      </c>
      <c r="V773">
        <v>0</v>
      </c>
      <c r="W773">
        <v>0</v>
      </c>
      <c r="X773">
        <v>2</v>
      </c>
      <c r="Z773">
        <v>1</v>
      </c>
      <c r="AA773">
        <v>8</v>
      </c>
      <c r="AB773">
        <v>3</v>
      </c>
      <c r="AC773">
        <v>0</v>
      </c>
      <c r="AD773">
        <v>9</v>
      </c>
      <c r="AE773">
        <v>0</v>
      </c>
      <c r="AF773">
        <v>3</v>
      </c>
      <c r="AG773">
        <v>2</v>
      </c>
      <c r="AH773">
        <v>0</v>
      </c>
      <c r="AI773" t="s">
        <v>768</v>
      </c>
      <c r="AJ773">
        <v>35.742559</v>
      </c>
      <c r="AK773" t="s">
        <v>769</v>
      </c>
      <c r="AL773">
        <v>-90.848393000000002</v>
      </c>
      <c r="AM773">
        <v>25</v>
      </c>
      <c r="AN773">
        <v>2000</v>
      </c>
      <c r="AO773" t="s">
        <v>118</v>
      </c>
      <c r="AP773">
        <v>-98</v>
      </c>
      <c r="AQ773">
        <v>-35</v>
      </c>
      <c r="AR773">
        <v>0</v>
      </c>
      <c r="AZ773">
        <v>4366</v>
      </c>
      <c r="BA773">
        <v>1</v>
      </c>
      <c r="BB773" t="str">
        <f t="shared" si="193"/>
        <v xml:space="preserve">N325GC  </v>
      </c>
      <c r="BC773">
        <v>1</v>
      </c>
      <c r="BH773">
        <v>1975</v>
      </c>
      <c r="BI773">
        <v>1</v>
      </c>
      <c r="BJ773">
        <v>1</v>
      </c>
      <c r="BK773">
        <v>0</v>
      </c>
      <c r="BL773">
        <v>0</v>
      </c>
      <c r="BO773">
        <v>0</v>
      </c>
      <c r="BP773">
        <v>0</v>
      </c>
      <c r="BW773" t="str">
        <f>"15:29:55.476"</f>
        <v>15:29:55.476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0</v>
      </c>
      <c r="CP773" t="s">
        <v>119</v>
      </c>
      <c r="CQ773">
        <v>511</v>
      </c>
      <c r="CR773">
        <v>0</v>
      </c>
      <c r="CW773">
        <v>7001275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"01/04/2021 15:29:53.395"</f>
        <v>01/04/2021 15:29:53.395</v>
      </c>
      <c r="C774" t="str">
        <f t="shared" si="192"/>
        <v>FFDDD3C0</v>
      </c>
      <c r="D774" t="s">
        <v>113</v>
      </c>
      <c r="E774">
        <v>5</v>
      </c>
      <c r="H774">
        <v>169</v>
      </c>
      <c r="I774" t="s">
        <v>114</v>
      </c>
      <c r="J774" t="s">
        <v>115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>"15:29:55.000"</f>
        <v>15:29:55.000</v>
      </c>
      <c r="T774" t="str">
        <f>"15:29:55.000"</f>
        <v>15:29:55.000</v>
      </c>
      <c r="U774" t="str">
        <f t="shared" si="191"/>
        <v>A3817C</v>
      </c>
      <c r="V774">
        <v>0</v>
      </c>
      <c r="W774">
        <v>0</v>
      </c>
      <c r="X774">
        <v>2</v>
      </c>
      <c r="Z774">
        <v>1</v>
      </c>
      <c r="AA774">
        <v>8</v>
      </c>
      <c r="AB774">
        <v>3</v>
      </c>
      <c r="AC774">
        <v>0</v>
      </c>
      <c r="AD774">
        <v>9</v>
      </c>
      <c r="AE774">
        <v>0</v>
      </c>
      <c r="AF774">
        <v>3</v>
      </c>
      <c r="AG774">
        <v>2</v>
      </c>
      <c r="AH774">
        <v>0</v>
      </c>
      <c r="AI774" t="s">
        <v>768</v>
      </c>
      <c r="AJ774">
        <v>35.742559</v>
      </c>
      <c r="AK774" t="s">
        <v>769</v>
      </c>
      <c r="AL774">
        <v>-90.848393000000002</v>
      </c>
      <c r="AM774">
        <v>25</v>
      </c>
      <c r="AN774">
        <v>2000</v>
      </c>
      <c r="AO774" t="s">
        <v>118</v>
      </c>
      <c r="AP774">
        <v>-98</v>
      </c>
      <c r="AQ774">
        <v>-35</v>
      </c>
      <c r="AR774">
        <v>0</v>
      </c>
      <c r="AZ774">
        <v>4366</v>
      </c>
      <c r="BA774">
        <v>1</v>
      </c>
      <c r="BB774" t="str">
        <f t="shared" si="193"/>
        <v xml:space="preserve">N325GC  </v>
      </c>
      <c r="BC774">
        <v>1</v>
      </c>
      <c r="BH774">
        <v>1975</v>
      </c>
      <c r="BI774">
        <v>1</v>
      </c>
      <c r="BJ774">
        <v>1</v>
      </c>
      <c r="BK774">
        <v>0</v>
      </c>
      <c r="BL774">
        <v>0</v>
      </c>
      <c r="BO774">
        <v>0</v>
      </c>
      <c r="BP774">
        <v>0</v>
      </c>
      <c r="BW774" t="str">
        <f>"15:29:55.476"</f>
        <v>15:29:55.476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0</v>
      </c>
      <c r="CP774" t="s">
        <v>119</v>
      </c>
      <c r="CQ774">
        <v>511</v>
      </c>
      <c r="CR774">
        <v>0</v>
      </c>
      <c r="CW774">
        <v>7001275</v>
      </c>
      <c r="CY774">
        <v>0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"01/04/2021 15:30:01.210"</f>
        <v>01/04/2021 15:30:01.210</v>
      </c>
      <c r="C775" t="str">
        <f t="shared" si="192"/>
        <v>FFDDD3C0</v>
      </c>
      <c r="D775" t="s">
        <v>178</v>
      </c>
      <c r="E775">
        <v>9</v>
      </c>
      <c r="F775">
        <v>1009</v>
      </c>
      <c r="G775" t="s">
        <v>114</v>
      </c>
      <c r="J775" t="s">
        <v>179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>"15:30:03.000"</f>
        <v>15:30:03.000</v>
      </c>
      <c r="T775" t="str">
        <f>"15:30:03.000"</f>
        <v>15:30:03.000</v>
      </c>
      <c r="U775" t="str">
        <f t="shared" si="191"/>
        <v>A3817C</v>
      </c>
      <c r="V775">
        <v>0</v>
      </c>
      <c r="W775">
        <v>0</v>
      </c>
      <c r="X775">
        <v>2</v>
      </c>
      <c r="Z775">
        <v>1</v>
      </c>
      <c r="AA775">
        <v>8</v>
      </c>
      <c r="AB775">
        <v>3</v>
      </c>
      <c r="AC775">
        <v>0</v>
      </c>
      <c r="AD775">
        <v>9</v>
      </c>
      <c r="AE775">
        <v>0</v>
      </c>
      <c r="AF775">
        <v>3</v>
      </c>
      <c r="AG775">
        <v>2</v>
      </c>
      <c r="AH775">
        <v>0</v>
      </c>
      <c r="AI775" t="s">
        <v>770</v>
      </c>
      <c r="AJ775">
        <v>35.741036000000001</v>
      </c>
      <c r="AK775" t="s">
        <v>771</v>
      </c>
      <c r="AL775">
        <v>-90.852900000000005</v>
      </c>
      <c r="AM775">
        <v>25</v>
      </c>
      <c r="AN775">
        <v>1900</v>
      </c>
      <c r="AO775" t="s">
        <v>118</v>
      </c>
      <c r="AP775">
        <v>-98</v>
      </c>
      <c r="AQ775">
        <v>-48</v>
      </c>
      <c r="AR775">
        <v>-704</v>
      </c>
      <c r="AZ775">
        <v>4366</v>
      </c>
      <c r="BA775">
        <v>1</v>
      </c>
      <c r="BB775" t="str">
        <f t="shared" si="193"/>
        <v xml:space="preserve">N325GC  </v>
      </c>
      <c r="BC775">
        <v>1</v>
      </c>
      <c r="BH775">
        <v>1975</v>
      </c>
      <c r="BI775">
        <v>1</v>
      </c>
      <c r="BJ775">
        <v>1</v>
      </c>
      <c r="BK775">
        <v>0</v>
      </c>
      <c r="BL775">
        <v>0</v>
      </c>
      <c r="BO775">
        <v>0</v>
      </c>
      <c r="BP775">
        <v>0</v>
      </c>
      <c r="BW775" t="str">
        <f>"15:30:03.281"</f>
        <v>15:30:03.281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0</v>
      </c>
      <c r="CP775" t="s">
        <v>119</v>
      </c>
      <c r="CQ775">
        <v>530</v>
      </c>
      <c r="CR775">
        <v>0</v>
      </c>
      <c r="CW775">
        <v>7285190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"01/04/2021 15:30:01.210"</f>
        <v>01/04/2021 15:30:01.210</v>
      </c>
      <c r="C776" t="str">
        <f t="shared" si="192"/>
        <v>FFDDD3C0</v>
      </c>
      <c r="D776" t="s">
        <v>113</v>
      </c>
      <c r="E776">
        <v>5</v>
      </c>
      <c r="H776">
        <v>169</v>
      </c>
      <c r="I776" t="s">
        <v>114</v>
      </c>
      <c r="J776" t="s">
        <v>115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>"15:30:03.000"</f>
        <v>15:30:03.000</v>
      </c>
      <c r="T776" t="str">
        <f>"15:30:03.000"</f>
        <v>15:30:03.000</v>
      </c>
      <c r="U776" t="str">
        <f t="shared" si="191"/>
        <v>A3817C</v>
      </c>
      <c r="V776">
        <v>0</v>
      </c>
      <c r="W776">
        <v>0</v>
      </c>
      <c r="X776">
        <v>2</v>
      </c>
      <c r="Z776">
        <v>1</v>
      </c>
      <c r="AA776">
        <v>8</v>
      </c>
      <c r="AB776">
        <v>3</v>
      </c>
      <c r="AC776">
        <v>0</v>
      </c>
      <c r="AD776">
        <v>9</v>
      </c>
      <c r="AE776">
        <v>0</v>
      </c>
      <c r="AF776">
        <v>3</v>
      </c>
      <c r="AG776">
        <v>2</v>
      </c>
      <c r="AH776">
        <v>0</v>
      </c>
      <c r="AI776" t="s">
        <v>770</v>
      </c>
      <c r="AJ776">
        <v>35.741036000000001</v>
      </c>
      <c r="AK776" t="s">
        <v>771</v>
      </c>
      <c r="AL776">
        <v>-90.852900000000005</v>
      </c>
      <c r="AM776">
        <v>25</v>
      </c>
      <c r="AN776">
        <v>1900</v>
      </c>
      <c r="AO776" t="s">
        <v>118</v>
      </c>
      <c r="AP776">
        <v>-98</v>
      </c>
      <c r="AQ776">
        <v>-48</v>
      </c>
      <c r="AR776">
        <v>-704</v>
      </c>
      <c r="AZ776">
        <v>4366</v>
      </c>
      <c r="BA776">
        <v>1</v>
      </c>
      <c r="BB776" t="str">
        <f t="shared" si="193"/>
        <v xml:space="preserve">N325GC  </v>
      </c>
      <c r="BC776">
        <v>1</v>
      </c>
      <c r="BH776">
        <v>1975</v>
      </c>
      <c r="BI776">
        <v>1</v>
      </c>
      <c r="BJ776">
        <v>1</v>
      </c>
      <c r="BK776">
        <v>0</v>
      </c>
      <c r="BL776">
        <v>0</v>
      </c>
      <c r="BO776">
        <v>0</v>
      </c>
      <c r="BP776">
        <v>0</v>
      </c>
      <c r="BW776" t="str">
        <f>"15:30:03.281"</f>
        <v>15:30:03.281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0</v>
      </c>
      <c r="CP776" t="s">
        <v>119</v>
      </c>
      <c r="CQ776">
        <v>530</v>
      </c>
      <c r="CR776">
        <v>0</v>
      </c>
      <c r="CW776">
        <v>7285190</v>
      </c>
      <c r="CY776">
        <v>0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"01/04/2021 15:30:03.774"</f>
        <v>01/04/2021 15:30:03.774</v>
      </c>
      <c r="C777" t="str">
        <f t="shared" si="192"/>
        <v>FFDDD3C0</v>
      </c>
      <c r="D777" t="s">
        <v>113</v>
      </c>
      <c r="E777">
        <v>5</v>
      </c>
      <c r="H777">
        <v>169</v>
      </c>
      <c r="I777" t="s">
        <v>114</v>
      </c>
      <c r="J777" t="s">
        <v>115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>"15:30:05.000"</f>
        <v>15:30:05.000</v>
      </c>
      <c r="T777" t="str">
        <f>"15:30:05.000"</f>
        <v>15:30:05.000</v>
      </c>
      <c r="U777" t="str">
        <f t="shared" si="191"/>
        <v>A3817C</v>
      </c>
      <c r="V777">
        <v>0</v>
      </c>
      <c r="W777">
        <v>0</v>
      </c>
      <c r="X777">
        <v>2</v>
      </c>
      <c r="Z777">
        <v>1</v>
      </c>
      <c r="AA777">
        <v>8</v>
      </c>
      <c r="AB777">
        <v>3</v>
      </c>
      <c r="AC777">
        <v>0</v>
      </c>
      <c r="AD777">
        <v>9</v>
      </c>
      <c r="AE777">
        <v>0</v>
      </c>
      <c r="AF777">
        <v>3</v>
      </c>
      <c r="AG777">
        <v>2</v>
      </c>
      <c r="AH777">
        <v>0</v>
      </c>
      <c r="AI777" t="s">
        <v>772</v>
      </c>
      <c r="AJ777">
        <v>35.740585000000003</v>
      </c>
      <c r="AK777" t="s">
        <v>773</v>
      </c>
      <c r="AL777">
        <v>-90.853971999999999</v>
      </c>
      <c r="AM777">
        <v>25</v>
      </c>
      <c r="AN777">
        <v>1900</v>
      </c>
      <c r="AO777" t="s">
        <v>118</v>
      </c>
      <c r="AP777">
        <v>-102</v>
      </c>
      <c r="AQ777">
        <v>-47</v>
      </c>
      <c r="AR777">
        <v>-768</v>
      </c>
      <c r="AZ777">
        <v>4366</v>
      </c>
      <c r="BA777">
        <v>1</v>
      </c>
      <c r="BB777" t="str">
        <f t="shared" si="193"/>
        <v xml:space="preserve">N325GC  </v>
      </c>
      <c r="BC777">
        <v>1</v>
      </c>
      <c r="BH777">
        <v>1900</v>
      </c>
      <c r="BI777">
        <v>1</v>
      </c>
      <c r="BJ777">
        <v>1</v>
      </c>
      <c r="BK777">
        <v>0</v>
      </c>
      <c r="BL777">
        <v>0</v>
      </c>
      <c r="BO777">
        <v>0</v>
      </c>
      <c r="BP777">
        <v>0</v>
      </c>
      <c r="BW777" t="str">
        <f>"15:30:05.838"</f>
        <v>15:30:05.838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0</v>
      </c>
      <c r="CP777" t="s">
        <v>119</v>
      </c>
      <c r="CQ777">
        <v>530</v>
      </c>
      <c r="CR777">
        <v>0</v>
      </c>
      <c r="CW777">
        <v>7285669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"01/04/2021 15:30:03.774"</f>
        <v>01/04/2021 15:30:03.774</v>
      </c>
      <c r="C778" t="str">
        <f t="shared" si="192"/>
        <v>FFDDD3C0</v>
      </c>
      <c r="D778" t="s">
        <v>178</v>
      </c>
      <c r="E778">
        <v>9</v>
      </c>
      <c r="F778">
        <v>1009</v>
      </c>
      <c r="G778" t="s">
        <v>114</v>
      </c>
      <c r="J778" t="s">
        <v>179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>"15:30:05.000"</f>
        <v>15:30:05.000</v>
      </c>
      <c r="T778" t="str">
        <f>"15:30:05.000"</f>
        <v>15:30:05.000</v>
      </c>
      <c r="U778" t="str">
        <f t="shared" si="191"/>
        <v>A3817C</v>
      </c>
      <c r="V778">
        <v>0</v>
      </c>
      <c r="W778">
        <v>0</v>
      </c>
      <c r="X778">
        <v>2</v>
      </c>
      <c r="Z778">
        <v>1</v>
      </c>
      <c r="AA778">
        <v>8</v>
      </c>
      <c r="AB778">
        <v>3</v>
      </c>
      <c r="AC778">
        <v>0</v>
      </c>
      <c r="AD778">
        <v>9</v>
      </c>
      <c r="AE778">
        <v>0</v>
      </c>
      <c r="AF778">
        <v>3</v>
      </c>
      <c r="AG778">
        <v>2</v>
      </c>
      <c r="AH778">
        <v>0</v>
      </c>
      <c r="AI778" t="s">
        <v>772</v>
      </c>
      <c r="AJ778">
        <v>35.740585000000003</v>
      </c>
      <c r="AK778" t="s">
        <v>773</v>
      </c>
      <c r="AL778">
        <v>-90.853971999999999</v>
      </c>
      <c r="AM778">
        <v>25</v>
      </c>
      <c r="AN778">
        <v>1900</v>
      </c>
      <c r="AO778" t="s">
        <v>118</v>
      </c>
      <c r="AP778">
        <v>-102</v>
      </c>
      <c r="AQ778">
        <v>-47</v>
      </c>
      <c r="AR778">
        <v>-768</v>
      </c>
      <c r="AZ778">
        <v>4366</v>
      </c>
      <c r="BA778">
        <v>1</v>
      </c>
      <c r="BB778" t="str">
        <f t="shared" si="193"/>
        <v xml:space="preserve">N325GC  </v>
      </c>
      <c r="BC778">
        <v>1</v>
      </c>
      <c r="BH778">
        <v>1900</v>
      </c>
      <c r="BI778">
        <v>1</v>
      </c>
      <c r="BJ778">
        <v>1</v>
      </c>
      <c r="BK778">
        <v>0</v>
      </c>
      <c r="BL778">
        <v>0</v>
      </c>
      <c r="BO778">
        <v>0</v>
      </c>
      <c r="BP778">
        <v>0</v>
      </c>
      <c r="BW778" t="str">
        <f>"15:30:05.838"</f>
        <v>15:30:05.838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0</v>
      </c>
      <c r="CP778" t="s">
        <v>119</v>
      </c>
      <c r="CQ778">
        <v>530</v>
      </c>
      <c r="CR778">
        <v>0</v>
      </c>
      <c r="CW778">
        <v>7285669</v>
      </c>
      <c r="CY778">
        <v>0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"01/04/2021 15:30:05.495"</f>
        <v>01/04/2021 15:30:05.495</v>
      </c>
      <c r="C779" t="str">
        <f t="shared" si="192"/>
        <v>FFDDD3C0</v>
      </c>
      <c r="D779" t="s">
        <v>178</v>
      </c>
      <c r="E779">
        <v>9</v>
      </c>
      <c r="F779">
        <v>1009</v>
      </c>
      <c r="G779" t="s">
        <v>114</v>
      </c>
      <c r="J779" t="s">
        <v>179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>"15:30:07.000"</f>
        <v>15:30:07.000</v>
      </c>
      <c r="T779" t="str">
        <f>"15:30:07.000"</f>
        <v>15:30:07.000</v>
      </c>
      <c r="U779" t="str">
        <f t="shared" si="191"/>
        <v>A3817C</v>
      </c>
      <c r="V779">
        <v>0</v>
      </c>
      <c r="W779">
        <v>0</v>
      </c>
      <c r="X779">
        <v>2</v>
      </c>
      <c r="Z779">
        <v>1</v>
      </c>
      <c r="AA779">
        <v>8</v>
      </c>
      <c r="AB779">
        <v>3</v>
      </c>
      <c r="AC779">
        <v>0</v>
      </c>
      <c r="AD779">
        <v>9</v>
      </c>
      <c r="AE779">
        <v>0</v>
      </c>
      <c r="AF779">
        <v>3</v>
      </c>
      <c r="AG779">
        <v>2</v>
      </c>
      <c r="AH779">
        <v>0</v>
      </c>
      <c r="AI779" t="s">
        <v>774</v>
      </c>
      <c r="AJ779">
        <v>35.740135000000002</v>
      </c>
      <c r="AK779" t="s">
        <v>775</v>
      </c>
      <c r="AL779">
        <v>-90.855131</v>
      </c>
      <c r="AM779">
        <v>25</v>
      </c>
      <c r="AN779">
        <v>1800</v>
      </c>
      <c r="AO779" t="s">
        <v>118</v>
      </c>
      <c r="AP779">
        <v>-103</v>
      </c>
      <c r="AQ779">
        <v>-46</v>
      </c>
      <c r="AR779">
        <v>-640</v>
      </c>
      <c r="AZ779">
        <v>4366</v>
      </c>
      <c r="BA779">
        <v>1</v>
      </c>
      <c r="BB779" t="str">
        <f t="shared" si="193"/>
        <v xml:space="preserve">N325GC  </v>
      </c>
      <c r="BC779">
        <v>1</v>
      </c>
      <c r="BH779">
        <v>1875</v>
      </c>
      <c r="BI779">
        <v>1</v>
      </c>
      <c r="BJ779">
        <v>1</v>
      </c>
      <c r="BK779">
        <v>0</v>
      </c>
      <c r="BL779">
        <v>0</v>
      </c>
      <c r="BO779">
        <v>0</v>
      </c>
      <c r="BP779">
        <v>0</v>
      </c>
      <c r="BW779" t="str">
        <f>"15:30:07.577"</f>
        <v>15:30:07.577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0</v>
      </c>
      <c r="CP779" t="s">
        <v>119</v>
      </c>
      <c r="CQ779">
        <v>511</v>
      </c>
      <c r="CR779">
        <v>0</v>
      </c>
      <c r="CW779">
        <v>7003568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"01/04/2021 15:30:05.495"</f>
        <v>01/04/2021 15:30:05.495</v>
      </c>
      <c r="C780" t="str">
        <f t="shared" si="192"/>
        <v>FFDDD3C0</v>
      </c>
      <c r="D780" t="s">
        <v>113</v>
      </c>
      <c r="E780">
        <v>5</v>
      </c>
      <c r="H780">
        <v>169</v>
      </c>
      <c r="I780" t="s">
        <v>114</v>
      </c>
      <c r="J780" t="s">
        <v>115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>"15:30:07.000"</f>
        <v>15:30:07.000</v>
      </c>
      <c r="T780" t="str">
        <f>"15:30:07.000"</f>
        <v>15:30:07.000</v>
      </c>
      <c r="U780" t="str">
        <f t="shared" si="191"/>
        <v>A3817C</v>
      </c>
      <c r="V780">
        <v>0</v>
      </c>
      <c r="W780">
        <v>0</v>
      </c>
      <c r="X780">
        <v>2</v>
      </c>
      <c r="Z780">
        <v>1</v>
      </c>
      <c r="AA780">
        <v>8</v>
      </c>
      <c r="AB780">
        <v>3</v>
      </c>
      <c r="AC780">
        <v>0</v>
      </c>
      <c r="AD780">
        <v>9</v>
      </c>
      <c r="AE780">
        <v>0</v>
      </c>
      <c r="AF780">
        <v>3</v>
      </c>
      <c r="AG780">
        <v>2</v>
      </c>
      <c r="AH780">
        <v>0</v>
      </c>
      <c r="AI780" t="s">
        <v>774</v>
      </c>
      <c r="AJ780">
        <v>35.740135000000002</v>
      </c>
      <c r="AK780" t="s">
        <v>775</v>
      </c>
      <c r="AL780">
        <v>-90.855131</v>
      </c>
      <c r="AM780">
        <v>25</v>
      </c>
      <c r="AN780">
        <v>1800</v>
      </c>
      <c r="AO780" t="s">
        <v>118</v>
      </c>
      <c r="AP780">
        <v>-103</v>
      </c>
      <c r="AQ780">
        <v>-46</v>
      </c>
      <c r="AR780">
        <v>-640</v>
      </c>
      <c r="AZ780">
        <v>4366</v>
      </c>
      <c r="BA780">
        <v>1</v>
      </c>
      <c r="BB780" t="str">
        <f t="shared" si="193"/>
        <v xml:space="preserve">N325GC  </v>
      </c>
      <c r="BC780">
        <v>1</v>
      </c>
      <c r="BH780">
        <v>1875</v>
      </c>
      <c r="BI780">
        <v>1</v>
      </c>
      <c r="BJ780">
        <v>1</v>
      </c>
      <c r="BK780">
        <v>0</v>
      </c>
      <c r="BL780">
        <v>0</v>
      </c>
      <c r="BO780">
        <v>0</v>
      </c>
      <c r="BP780">
        <v>0</v>
      </c>
      <c r="BW780" t="str">
        <f>"15:30:07.577"</f>
        <v>15:30:07.577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0</v>
      </c>
      <c r="CP780" t="s">
        <v>119</v>
      </c>
      <c r="CQ780">
        <v>511</v>
      </c>
      <c r="CR780">
        <v>0</v>
      </c>
      <c r="CW780">
        <v>7003568</v>
      </c>
      <c r="CY780">
        <v>0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"01/04/2021 15:30:06.796"</f>
        <v>01/04/2021 15:30:06.796</v>
      </c>
      <c r="C781" t="str">
        <f t="shared" si="192"/>
        <v>FFDDD3C0</v>
      </c>
      <c r="D781" t="s">
        <v>178</v>
      </c>
      <c r="E781">
        <v>9</v>
      </c>
      <c r="F781">
        <v>1009</v>
      </c>
      <c r="G781" t="s">
        <v>114</v>
      </c>
      <c r="J781" t="s">
        <v>179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>"15:30:08.000"</f>
        <v>15:30:08.000</v>
      </c>
      <c r="T781" t="str">
        <f>"15:30:08.000"</f>
        <v>15:30:08.000</v>
      </c>
      <c r="U781" t="str">
        <f t="shared" si="191"/>
        <v>A3817C</v>
      </c>
      <c r="V781">
        <v>0</v>
      </c>
      <c r="W781">
        <v>0</v>
      </c>
      <c r="X781">
        <v>2</v>
      </c>
      <c r="Z781">
        <v>1</v>
      </c>
      <c r="AA781">
        <v>8</v>
      </c>
      <c r="AB781">
        <v>3</v>
      </c>
      <c r="AC781">
        <v>0</v>
      </c>
      <c r="AD781">
        <v>9</v>
      </c>
      <c r="AE781">
        <v>0</v>
      </c>
      <c r="AF781">
        <v>3</v>
      </c>
      <c r="AG781">
        <v>2</v>
      </c>
      <c r="AH781">
        <v>0</v>
      </c>
      <c r="AI781" t="s">
        <v>776</v>
      </c>
      <c r="AJ781">
        <v>35.739919999999998</v>
      </c>
      <c r="AK781" t="s">
        <v>777</v>
      </c>
      <c r="AL781">
        <v>-90.855710999999999</v>
      </c>
      <c r="AM781">
        <v>25</v>
      </c>
      <c r="AN781">
        <v>1800</v>
      </c>
      <c r="AO781" t="s">
        <v>118</v>
      </c>
      <c r="AP781">
        <v>-102</v>
      </c>
      <c r="AQ781">
        <v>-47</v>
      </c>
      <c r="AR781">
        <v>-512</v>
      </c>
      <c r="AZ781">
        <v>4366</v>
      </c>
      <c r="BA781">
        <v>1</v>
      </c>
      <c r="BB781" t="str">
        <f t="shared" si="193"/>
        <v xml:space="preserve">N325GC  </v>
      </c>
      <c r="BC781">
        <v>1</v>
      </c>
      <c r="BH781">
        <v>1875</v>
      </c>
      <c r="BI781">
        <v>1</v>
      </c>
      <c r="BJ781">
        <v>1</v>
      </c>
      <c r="BK781">
        <v>0</v>
      </c>
      <c r="BL781">
        <v>0</v>
      </c>
      <c r="BO781">
        <v>0</v>
      </c>
      <c r="BP781">
        <v>0</v>
      </c>
      <c r="BW781" t="str">
        <f>"15:30:08.833"</f>
        <v>15:30:08.833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0</v>
      </c>
      <c r="CP781" t="s">
        <v>119</v>
      </c>
      <c r="CQ781">
        <v>511</v>
      </c>
      <c r="CR781">
        <v>0</v>
      </c>
      <c r="CW781">
        <v>7003797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"01/04/2021 15:30:06.796"</f>
        <v>01/04/2021 15:30:06.796</v>
      </c>
      <c r="C782" t="str">
        <f t="shared" si="192"/>
        <v>FFDDD3C0</v>
      </c>
      <c r="D782" t="s">
        <v>113</v>
      </c>
      <c r="E782">
        <v>5</v>
      </c>
      <c r="H782">
        <v>169</v>
      </c>
      <c r="I782" t="s">
        <v>114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>"15:30:08.000"</f>
        <v>15:30:08.000</v>
      </c>
      <c r="T782" t="str">
        <f>"15:30:08.000"</f>
        <v>15:30:08.000</v>
      </c>
      <c r="U782" t="str">
        <f t="shared" si="191"/>
        <v>A3817C</v>
      </c>
      <c r="V782">
        <v>0</v>
      </c>
      <c r="W782">
        <v>0</v>
      </c>
      <c r="X782">
        <v>2</v>
      </c>
      <c r="Z782">
        <v>1</v>
      </c>
      <c r="AA782">
        <v>8</v>
      </c>
      <c r="AB782">
        <v>3</v>
      </c>
      <c r="AC782">
        <v>0</v>
      </c>
      <c r="AD782">
        <v>9</v>
      </c>
      <c r="AE782">
        <v>0</v>
      </c>
      <c r="AF782">
        <v>3</v>
      </c>
      <c r="AG782">
        <v>2</v>
      </c>
      <c r="AH782">
        <v>0</v>
      </c>
      <c r="AI782" t="s">
        <v>776</v>
      </c>
      <c r="AJ782">
        <v>35.739919999999998</v>
      </c>
      <c r="AK782" t="s">
        <v>777</v>
      </c>
      <c r="AL782">
        <v>-90.855710999999999</v>
      </c>
      <c r="AM782">
        <v>25</v>
      </c>
      <c r="AN782">
        <v>1800</v>
      </c>
      <c r="AO782" t="s">
        <v>118</v>
      </c>
      <c r="AP782">
        <v>-102</v>
      </c>
      <c r="AQ782">
        <v>-47</v>
      </c>
      <c r="AR782">
        <v>-512</v>
      </c>
      <c r="AZ782">
        <v>4366</v>
      </c>
      <c r="BA782">
        <v>1</v>
      </c>
      <c r="BB782" t="str">
        <f t="shared" si="193"/>
        <v xml:space="preserve">N325GC  </v>
      </c>
      <c r="BC782">
        <v>1</v>
      </c>
      <c r="BH782">
        <v>1875</v>
      </c>
      <c r="BI782">
        <v>1</v>
      </c>
      <c r="BJ782">
        <v>1</v>
      </c>
      <c r="BK782">
        <v>0</v>
      </c>
      <c r="BL782">
        <v>0</v>
      </c>
      <c r="BO782">
        <v>0</v>
      </c>
      <c r="BP782">
        <v>0</v>
      </c>
      <c r="BW782" t="str">
        <f>"15:30:08.833"</f>
        <v>15:30:08.833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0</v>
      </c>
      <c r="CP782" t="s">
        <v>119</v>
      </c>
      <c r="CQ782">
        <v>511</v>
      </c>
      <c r="CR782">
        <v>0</v>
      </c>
      <c r="CW782">
        <v>7003797</v>
      </c>
      <c r="CY782">
        <v>0</v>
      </c>
      <c r="CZ782">
        <v>0</v>
      </c>
      <c r="DA782">
        <v>1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"01/04/2021 15:30:09.313"</f>
        <v>01/04/2021 15:30:09.313</v>
      </c>
      <c r="C783" t="str">
        <f t="shared" si="192"/>
        <v>FFDDD3C0</v>
      </c>
      <c r="D783" t="s">
        <v>178</v>
      </c>
      <c r="E783">
        <v>9</v>
      </c>
      <c r="F783">
        <v>1009</v>
      </c>
      <c r="G783" t="s">
        <v>114</v>
      </c>
      <c r="J783" t="s">
        <v>179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>"15:30:11.000"</f>
        <v>15:30:11.000</v>
      </c>
      <c r="T783" t="str">
        <f>"15:30:11.000"</f>
        <v>15:30:11.000</v>
      </c>
      <c r="U783" t="str">
        <f t="shared" si="191"/>
        <v>A3817C</v>
      </c>
      <c r="V783">
        <v>0</v>
      </c>
      <c r="W783">
        <v>0</v>
      </c>
      <c r="X783">
        <v>2</v>
      </c>
      <c r="Z783">
        <v>1</v>
      </c>
      <c r="AA783">
        <v>8</v>
      </c>
      <c r="AB783">
        <v>3</v>
      </c>
      <c r="AC783">
        <v>0</v>
      </c>
      <c r="AD783">
        <v>9</v>
      </c>
      <c r="AE783">
        <v>0</v>
      </c>
      <c r="AF783">
        <v>3</v>
      </c>
      <c r="AG783">
        <v>2</v>
      </c>
      <c r="AH783">
        <v>0</v>
      </c>
      <c r="AI783" t="s">
        <v>778</v>
      </c>
      <c r="AJ783">
        <v>35.739275999999997</v>
      </c>
      <c r="AK783" t="s">
        <v>779</v>
      </c>
      <c r="AL783">
        <v>-90.857470000000006</v>
      </c>
      <c r="AM783">
        <v>25</v>
      </c>
      <c r="AN783">
        <v>1800</v>
      </c>
      <c r="AO783" t="s">
        <v>118</v>
      </c>
      <c r="AP783">
        <v>-101</v>
      </c>
      <c r="AQ783">
        <v>-49</v>
      </c>
      <c r="AR783">
        <v>-384</v>
      </c>
      <c r="AZ783">
        <v>4366</v>
      </c>
      <c r="BA783">
        <v>1</v>
      </c>
      <c r="BB783" t="str">
        <f t="shared" si="193"/>
        <v xml:space="preserve">N325GC  </v>
      </c>
      <c r="BC783">
        <v>1</v>
      </c>
      <c r="BH783">
        <v>1875</v>
      </c>
      <c r="BI783">
        <v>1</v>
      </c>
      <c r="BJ783">
        <v>1</v>
      </c>
      <c r="BK783">
        <v>0</v>
      </c>
      <c r="BL783">
        <v>0</v>
      </c>
      <c r="BO783">
        <v>0</v>
      </c>
      <c r="BP783">
        <v>0</v>
      </c>
      <c r="BW783" t="str">
        <f>"15:30:11.397"</f>
        <v>15:30:11.397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0</v>
      </c>
      <c r="CP783" t="s">
        <v>119</v>
      </c>
      <c r="CQ783">
        <v>511</v>
      </c>
      <c r="CR783">
        <v>0</v>
      </c>
      <c r="CW783">
        <v>7004284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"01/04/2021 15:30:09.313"</f>
        <v>01/04/2021 15:30:09.313</v>
      </c>
      <c r="C784" t="str">
        <f t="shared" si="192"/>
        <v>FFDDD3C0</v>
      </c>
      <c r="D784" t="s">
        <v>113</v>
      </c>
      <c r="E784">
        <v>5</v>
      </c>
      <c r="H784">
        <v>169</v>
      </c>
      <c r="I784" t="s">
        <v>114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>"15:30:11.000"</f>
        <v>15:30:11.000</v>
      </c>
      <c r="T784" t="str">
        <f>"15:30:11.000"</f>
        <v>15:30:11.000</v>
      </c>
      <c r="U784" t="str">
        <f t="shared" si="191"/>
        <v>A3817C</v>
      </c>
      <c r="V784">
        <v>0</v>
      </c>
      <c r="W784">
        <v>0</v>
      </c>
      <c r="X784">
        <v>2</v>
      </c>
      <c r="Z784">
        <v>1</v>
      </c>
      <c r="AA784">
        <v>8</v>
      </c>
      <c r="AB784">
        <v>3</v>
      </c>
      <c r="AC784">
        <v>0</v>
      </c>
      <c r="AD784">
        <v>9</v>
      </c>
      <c r="AE784">
        <v>0</v>
      </c>
      <c r="AF784">
        <v>3</v>
      </c>
      <c r="AG784">
        <v>2</v>
      </c>
      <c r="AH784">
        <v>0</v>
      </c>
      <c r="AI784" t="s">
        <v>778</v>
      </c>
      <c r="AJ784">
        <v>35.739275999999997</v>
      </c>
      <c r="AK784" t="s">
        <v>779</v>
      </c>
      <c r="AL784">
        <v>-90.857470000000006</v>
      </c>
      <c r="AM784">
        <v>25</v>
      </c>
      <c r="AN784">
        <v>1800</v>
      </c>
      <c r="AO784" t="s">
        <v>118</v>
      </c>
      <c r="AP784">
        <v>-101</v>
      </c>
      <c r="AQ784">
        <v>-49</v>
      </c>
      <c r="AR784">
        <v>-384</v>
      </c>
      <c r="AZ784">
        <v>4366</v>
      </c>
      <c r="BA784">
        <v>1</v>
      </c>
      <c r="BB784" t="str">
        <f t="shared" si="193"/>
        <v xml:space="preserve">N325GC  </v>
      </c>
      <c r="BC784">
        <v>1</v>
      </c>
      <c r="BH784">
        <v>1875</v>
      </c>
      <c r="BI784">
        <v>1</v>
      </c>
      <c r="BJ784">
        <v>1</v>
      </c>
      <c r="BK784">
        <v>0</v>
      </c>
      <c r="BL784">
        <v>0</v>
      </c>
      <c r="BO784">
        <v>0</v>
      </c>
      <c r="BP784">
        <v>0</v>
      </c>
      <c r="BW784" t="str">
        <f>"15:30:11.397"</f>
        <v>15:30:11.397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0</v>
      </c>
      <c r="CP784" t="s">
        <v>119</v>
      </c>
      <c r="CQ784">
        <v>511</v>
      </c>
      <c r="CR784">
        <v>0</v>
      </c>
      <c r="CW784">
        <v>7004284</v>
      </c>
      <c r="CY784">
        <v>0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"01/04/2021 15:30:10.781"</f>
        <v>01/04/2021 15:30:10.781</v>
      </c>
      <c r="C785" t="str">
        <f t="shared" si="192"/>
        <v>FFDDD3C0</v>
      </c>
      <c r="D785" t="s">
        <v>178</v>
      </c>
      <c r="E785">
        <v>9</v>
      </c>
      <c r="F785">
        <v>1009</v>
      </c>
      <c r="G785" t="s">
        <v>114</v>
      </c>
      <c r="J785" t="s">
        <v>179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>"15:30:12.000"</f>
        <v>15:30:12.000</v>
      </c>
      <c r="T785" t="str">
        <f>"15:30:12.000"</f>
        <v>15:30:12.000</v>
      </c>
      <c r="U785" t="str">
        <f t="shared" si="191"/>
        <v>A3817C</v>
      </c>
      <c r="V785">
        <v>0</v>
      </c>
      <c r="W785">
        <v>0</v>
      </c>
      <c r="X785">
        <v>2</v>
      </c>
      <c r="Z785">
        <v>1</v>
      </c>
      <c r="AA785">
        <v>8</v>
      </c>
      <c r="AB785">
        <v>3</v>
      </c>
      <c r="AC785">
        <v>0</v>
      </c>
      <c r="AD785">
        <v>9</v>
      </c>
      <c r="AE785">
        <v>0</v>
      </c>
      <c r="AF785">
        <v>3</v>
      </c>
      <c r="AG785">
        <v>2</v>
      </c>
      <c r="AH785">
        <v>0</v>
      </c>
      <c r="AI785" t="s">
        <v>780</v>
      </c>
      <c r="AJ785">
        <v>35.739061999999997</v>
      </c>
      <c r="AK785" t="s">
        <v>781</v>
      </c>
      <c r="AL785">
        <v>-90.858070999999995</v>
      </c>
      <c r="AM785">
        <v>25</v>
      </c>
      <c r="AN785">
        <v>1800</v>
      </c>
      <c r="AO785" t="s">
        <v>118</v>
      </c>
      <c r="AP785">
        <v>-102</v>
      </c>
      <c r="AQ785">
        <v>-51</v>
      </c>
      <c r="AR785">
        <v>-384</v>
      </c>
      <c r="AZ785">
        <v>4366</v>
      </c>
      <c r="BA785">
        <v>1</v>
      </c>
      <c r="BB785" t="str">
        <f t="shared" si="193"/>
        <v xml:space="preserve">N325GC  </v>
      </c>
      <c r="BC785">
        <v>1</v>
      </c>
      <c r="BH785">
        <v>1825</v>
      </c>
      <c r="BI785">
        <v>1</v>
      </c>
      <c r="BJ785">
        <v>1</v>
      </c>
      <c r="BK785">
        <v>0</v>
      </c>
      <c r="BL785">
        <v>0</v>
      </c>
      <c r="BO785">
        <v>0</v>
      </c>
      <c r="BP785">
        <v>0</v>
      </c>
      <c r="BW785" t="str">
        <f>"15:30:12.843"</f>
        <v>15:30:12.843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0</v>
      </c>
      <c r="CP785" t="s">
        <v>119</v>
      </c>
      <c r="CQ785">
        <v>511</v>
      </c>
      <c r="CR785">
        <v>0</v>
      </c>
      <c r="CW785">
        <v>7004546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"01/04/2021 15:30:10.781"</f>
        <v>01/04/2021 15:30:10.781</v>
      </c>
      <c r="C786" t="str">
        <f t="shared" si="192"/>
        <v>FFDDD3C0</v>
      </c>
      <c r="D786" t="s">
        <v>113</v>
      </c>
      <c r="E786">
        <v>5</v>
      </c>
      <c r="H786">
        <v>169</v>
      </c>
      <c r="I786" t="s">
        <v>114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>"15:30:12.000"</f>
        <v>15:30:12.000</v>
      </c>
      <c r="T786" t="str">
        <f>"15:30:12.000"</f>
        <v>15:30:12.000</v>
      </c>
      <c r="U786" t="str">
        <f t="shared" si="191"/>
        <v>A3817C</v>
      </c>
      <c r="V786">
        <v>0</v>
      </c>
      <c r="W786">
        <v>0</v>
      </c>
      <c r="X786">
        <v>2</v>
      </c>
      <c r="Z786">
        <v>1</v>
      </c>
      <c r="AA786">
        <v>8</v>
      </c>
      <c r="AB786">
        <v>3</v>
      </c>
      <c r="AC786">
        <v>0</v>
      </c>
      <c r="AD786">
        <v>9</v>
      </c>
      <c r="AE786">
        <v>0</v>
      </c>
      <c r="AF786">
        <v>3</v>
      </c>
      <c r="AG786">
        <v>2</v>
      </c>
      <c r="AH786">
        <v>0</v>
      </c>
      <c r="AI786" t="s">
        <v>780</v>
      </c>
      <c r="AJ786">
        <v>35.739061999999997</v>
      </c>
      <c r="AK786" t="s">
        <v>781</v>
      </c>
      <c r="AL786">
        <v>-90.858070999999995</v>
      </c>
      <c r="AM786">
        <v>25</v>
      </c>
      <c r="AN786">
        <v>1800</v>
      </c>
      <c r="AO786" t="s">
        <v>118</v>
      </c>
      <c r="AP786">
        <v>-102</v>
      </c>
      <c r="AQ786">
        <v>-51</v>
      </c>
      <c r="AR786">
        <v>-384</v>
      </c>
      <c r="AZ786">
        <v>4366</v>
      </c>
      <c r="BA786">
        <v>1</v>
      </c>
      <c r="BB786" t="str">
        <f t="shared" si="193"/>
        <v xml:space="preserve">N325GC  </v>
      </c>
      <c r="BC786">
        <v>1</v>
      </c>
      <c r="BH786">
        <v>1825</v>
      </c>
      <c r="BI786">
        <v>1</v>
      </c>
      <c r="BJ786">
        <v>1</v>
      </c>
      <c r="BK786">
        <v>0</v>
      </c>
      <c r="BL786">
        <v>0</v>
      </c>
      <c r="BO786">
        <v>0</v>
      </c>
      <c r="BP786">
        <v>0</v>
      </c>
      <c r="BW786" t="str">
        <f>"15:30:12.843"</f>
        <v>15:30:12.843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0</v>
      </c>
      <c r="CP786" t="s">
        <v>119</v>
      </c>
      <c r="CQ786">
        <v>511</v>
      </c>
      <c r="CR786">
        <v>0</v>
      </c>
      <c r="CW786">
        <v>7004546</v>
      </c>
      <c r="CY786">
        <v>0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"01/04/2021 15:30:11.195"</f>
        <v>01/04/2021 15:30:11.195</v>
      </c>
      <c r="C787" t="str">
        <f t="shared" si="192"/>
        <v>FFDDD3C0</v>
      </c>
      <c r="D787" t="s">
        <v>113</v>
      </c>
      <c r="E787">
        <v>5</v>
      </c>
      <c r="H787">
        <v>169</v>
      </c>
      <c r="I787" t="s">
        <v>114</v>
      </c>
      <c r="J787" t="s">
        <v>115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>"15:30:13.000"</f>
        <v>15:30:13.000</v>
      </c>
      <c r="T787" t="str">
        <f>"15:30:13.000"</f>
        <v>15:30:13.000</v>
      </c>
      <c r="U787" t="str">
        <f t="shared" si="191"/>
        <v>A3817C</v>
      </c>
      <c r="V787">
        <v>0</v>
      </c>
      <c r="W787">
        <v>0</v>
      </c>
      <c r="X787">
        <v>2</v>
      </c>
      <c r="Z787">
        <v>1</v>
      </c>
      <c r="AA787">
        <v>8</v>
      </c>
      <c r="AB787">
        <v>3</v>
      </c>
      <c r="AC787">
        <v>0</v>
      </c>
      <c r="AD787">
        <v>9</v>
      </c>
      <c r="AE787">
        <v>0</v>
      </c>
      <c r="AF787">
        <v>3</v>
      </c>
      <c r="AG787">
        <v>2</v>
      </c>
      <c r="AH787">
        <v>0</v>
      </c>
      <c r="AI787" t="s">
        <v>782</v>
      </c>
      <c r="AJ787">
        <v>35.738826000000003</v>
      </c>
      <c r="AK787" t="s">
        <v>783</v>
      </c>
      <c r="AL787">
        <v>-90.858649999999997</v>
      </c>
      <c r="AM787">
        <v>25</v>
      </c>
      <c r="AN787">
        <v>1800</v>
      </c>
      <c r="AO787" t="s">
        <v>118</v>
      </c>
      <c r="AP787">
        <v>-101</v>
      </c>
      <c r="AQ787">
        <v>-51</v>
      </c>
      <c r="AR787">
        <v>-320</v>
      </c>
      <c r="AZ787">
        <v>4366</v>
      </c>
      <c r="BA787">
        <v>1</v>
      </c>
      <c r="BB787" t="str">
        <f t="shared" si="193"/>
        <v xml:space="preserve">N325GC  </v>
      </c>
      <c r="BC787">
        <v>1</v>
      </c>
      <c r="BH787">
        <v>1825</v>
      </c>
      <c r="BI787">
        <v>1</v>
      </c>
      <c r="BJ787">
        <v>1</v>
      </c>
      <c r="BK787">
        <v>0</v>
      </c>
      <c r="BL787">
        <v>0</v>
      </c>
      <c r="BO787">
        <v>0</v>
      </c>
      <c r="BP787">
        <v>0</v>
      </c>
      <c r="BW787" t="str">
        <f>"15:30:13.279"</f>
        <v>15:30:13.279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0</v>
      </c>
      <c r="CP787" t="s">
        <v>119</v>
      </c>
      <c r="CQ787">
        <v>511</v>
      </c>
      <c r="CR787">
        <v>0</v>
      </c>
      <c r="CW787">
        <v>7004628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"01/04/2021 15:30:11.195"</f>
        <v>01/04/2021 15:30:11.195</v>
      </c>
      <c r="C788" t="str">
        <f t="shared" si="192"/>
        <v>FFDDD3C0</v>
      </c>
      <c r="D788" t="s">
        <v>178</v>
      </c>
      <c r="E788">
        <v>9</v>
      </c>
      <c r="F788">
        <v>1009</v>
      </c>
      <c r="G788" t="s">
        <v>114</v>
      </c>
      <c r="J788" t="s">
        <v>179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>"15:30:13.000"</f>
        <v>15:30:13.000</v>
      </c>
      <c r="T788" t="str">
        <f>"15:30:13.000"</f>
        <v>15:30:13.000</v>
      </c>
      <c r="U788" t="str">
        <f t="shared" si="191"/>
        <v>A3817C</v>
      </c>
      <c r="V788">
        <v>0</v>
      </c>
      <c r="W788">
        <v>0</v>
      </c>
      <c r="X788">
        <v>2</v>
      </c>
      <c r="Z788">
        <v>1</v>
      </c>
      <c r="AA788">
        <v>8</v>
      </c>
      <c r="AB788">
        <v>3</v>
      </c>
      <c r="AC788">
        <v>0</v>
      </c>
      <c r="AD788">
        <v>9</v>
      </c>
      <c r="AE788">
        <v>0</v>
      </c>
      <c r="AF788">
        <v>3</v>
      </c>
      <c r="AG788">
        <v>2</v>
      </c>
      <c r="AH788">
        <v>0</v>
      </c>
      <c r="AI788" t="s">
        <v>782</v>
      </c>
      <c r="AJ788">
        <v>35.738826000000003</v>
      </c>
      <c r="AK788" t="s">
        <v>783</v>
      </c>
      <c r="AL788">
        <v>-90.858649999999997</v>
      </c>
      <c r="AM788">
        <v>25</v>
      </c>
      <c r="AN788">
        <v>1800</v>
      </c>
      <c r="AO788" t="s">
        <v>118</v>
      </c>
      <c r="AP788">
        <v>-101</v>
      </c>
      <c r="AQ788">
        <v>-51</v>
      </c>
      <c r="AR788">
        <v>-320</v>
      </c>
      <c r="AZ788">
        <v>4366</v>
      </c>
      <c r="BA788">
        <v>1</v>
      </c>
      <c r="BB788" t="str">
        <f t="shared" si="193"/>
        <v xml:space="preserve">N325GC  </v>
      </c>
      <c r="BC788">
        <v>1</v>
      </c>
      <c r="BH788">
        <v>1825</v>
      </c>
      <c r="BI788">
        <v>1</v>
      </c>
      <c r="BJ788">
        <v>1</v>
      </c>
      <c r="BK788">
        <v>0</v>
      </c>
      <c r="BL788">
        <v>0</v>
      </c>
      <c r="BO788">
        <v>0</v>
      </c>
      <c r="BP788">
        <v>0</v>
      </c>
      <c r="BW788" t="str">
        <f>"15:30:13.279"</f>
        <v>15:30:13.279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0</v>
      </c>
      <c r="CP788" t="s">
        <v>119</v>
      </c>
      <c r="CQ788">
        <v>511</v>
      </c>
      <c r="CR788">
        <v>0</v>
      </c>
      <c r="CW788">
        <v>7004628</v>
      </c>
      <c r="CY788">
        <v>0</v>
      </c>
      <c r="CZ788">
        <v>0</v>
      </c>
      <c r="DA788">
        <v>1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"01/04/2021 15:30:12.873"</f>
        <v>01/04/2021 15:30:12.873</v>
      </c>
      <c r="C789" t="str">
        <f t="shared" si="192"/>
        <v>FFDDD3C0</v>
      </c>
      <c r="D789" t="s">
        <v>113</v>
      </c>
      <c r="E789">
        <v>5</v>
      </c>
      <c r="H789">
        <v>169</v>
      </c>
      <c r="I789" t="s">
        <v>114</v>
      </c>
      <c r="J789" t="s">
        <v>115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>"15:30:14.000"</f>
        <v>15:30:14.000</v>
      </c>
      <c r="T789" t="str">
        <f>"15:30:14.000"</f>
        <v>15:30:14.000</v>
      </c>
      <c r="U789" t="str">
        <f t="shared" si="191"/>
        <v>A3817C</v>
      </c>
      <c r="V789">
        <v>0</v>
      </c>
      <c r="W789">
        <v>0</v>
      </c>
      <c r="X789">
        <v>2</v>
      </c>
      <c r="Z789">
        <v>1</v>
      </c>
      <c r="AA789">
        <v>8</v>
      </c>
      <c r="AB789">
        <v>3</v>
      </c>
      <c r="AC789">
        <v>0</v>
      </c>
      <c r="AD789">
        <v>9</v>
      </c>
      <c r="AE789">
        <v>0</v>
      </c>
      <c r="AF789">
        <v>3</v>
      </c>
      <c r="AG789">
        <v>2</v>
      </c>
      <c r="AH789">
        <v>0</v>
      </c>
      <c r="AI789" t="s">
        <v>784</v>
      </c>
      <c r="AJ789">
        <v>35.738590000000002</v>
      </c>
      <c r="AK789" t="s">
        <v>785</v>
      </c>
      <c r="AL789">
        <v>-90.859229999999997</v>
      </c>
      <c r="AM789">
        <v>25</v>
      </c>
      <c r="AN789">
        <v>1800</v>
      </c>
      <c r="AO789" t="s">
        <v>118</v>
      </c>
      <c r="AP789">
        <v>-101</v>
      </c>
      <c r="AQ789">
        <v>-55</v>
      </c>
      <c r="AR789">
        <v>-320</v>
      </c>
      <c r="AZ789">
        <v>4366</v>
      </c>
      <c r="BA789">
        <v>1</v>
      </c>
      <c r="BB789" t="str">
        <f t="shared" si="193"/>
        <v xml:space="preserve">N325GC  </v>
      </c>
      <c r="BC789">
        <v>1</v>
      </c>
      <c r="BH789">
        <v>1825</v>
      </c>
      <c r="BI789">
        <v>1</v>
      </c>
      <c r="BJ789">
        <v>1</v>
      </c>
      <c r="BK789">
        <v>0</v>
      </c>
      <c r="BL789">
        <v>0</v>
      </c>
      <c r="BO789">
        <v>0</v>
      </c>
      <c r="BP789">
        <v>0</v>
      </c>
      <c r="BW789" t="str">
        <f>"15:30:14.920"</f>
        <v>15:30:14.920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0</v>
      </c>
      <c r="CP789" t="s">
        <v>119</v>
      </c>
      <c r="CQ789">
        <v>511</v>
      </c>
      <c r="CR789">
        <v>0</v>
      </c>
      <c r="CW789">
        <v>7004940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"01/04/2021 15:30:12.873"</f>
        <v>01/04/2021 15:30:12.873</v>
      </c>
      <c r="C790" t="str">
        <f t="shared" si="192"/>
        <v>FFDDD3C0</v>
      </c>
      <c r="D790" t="s">
        <v>178</v>
      </c>
      <c r="E790">
        <v>9</v>
      </c>
      <c r="F790">
        <v>1009</v>
      </c>
      <c r="G790" t="s">
        <v>114</v>
      </c>
      <c r="J790" t="s">
        <v>179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>"15:30:14.000"</f>
        <v>15:30:14.000</v>
      </c>
      <c r="T790" t="str">
        <f>"15:30:14.000"</f>
        <v>15:30:14.000</v>
      </c>
      <c r="U790" t="str">
        <f t="shared" si="191"/>
        <v>A3817C</v>
      </c>
      <c r="V790">
        <v>0</v>
      </c>
      <c r="W790">
        <v>0</v>
      </c>
      <c r="X790">
        <v>2</v>
      </c>
      <c r="Z790">
        <v>1</v>
      </c>
      <c r="AA790">
        <v>8</v>
      </c>
      <c r="AB790">
        <v>3</v>
      </c>
      <c r="AC790">
        <v>0</v>
      </c>
      <c r="AD790">
        <v>9</v>
      </c>
      <c r="AE790">
        <v>0</v>
      </c>
      <c r="AF790">
        <v>3</v>
      </c>
      <c r="AG790">
        <v>2</v>
      </c>
      <c r="AH790">
        <v>0</v>
      </c>
      <c r="AI790" t="s">
        <v>784</v>
      </c>
      <c r="AJ790">
        <v>35.738590000000002</v>
      </c>
      <c r="AK790" t="s">
        <v>785</v>
      </c>
      <c r="AL790">
        <v>-90.859229999999997</v>
      </c>
      <c r="AM790">
        <v>25</v>
      </c>
      <c r="AN790">
        <v>1800</v>
      </c>
      <c r="AO790" t="s">
        <v>118</v>
      </c>
      <c r="AP790">
        <v>-101</v>
      </c>
      <c r="AQ790">
        <v>-55</v>
      </c>
      <c r="AR790">
        <v>-320</v>
      </c>
      <c r="AZ790">
        <v>4366</v>
      </c>
      <c r="BA790">
        <v>1</v>
      </c>
      <c r="BB790" t="str">
        <f t="shared" si="193"/>
        <v xml:space="preserve">N325GC  </v>
      </c>
      <c r="BC790">
        <v>1</v>
      </c>
      <c r="BH790">
        <v>1825</v>
      </c>
      <c r="BI790">
        <v>1</v>
      </c>
      <c r="BJ790">
        <v>1</v>
      </c>
      <c r="BK790">
        <v>0</v>
      </c>
      <c r="BL790">
        <v>0</v>
      </c>
      <c r="BO790">
        <v>0</v>
      </c>
      <c r="BP790">
        <v>0</v>
      </c>
      <c r="BW790" t="str">
        <f>"15:30:14.920"</f>
        <v>15:30:14.920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0</v>
      </c>
      <c r="CP790" t="s">
        <v>119</v>
      </c>
      <c r="CQ790">
        <v>511</v>
      </c>
      <c r="CR790">
        <v>0</v>
      </c>
      <c r="CW790">
        <v>7004940</v>
      </c>
      <c r="CY790">
        <v>0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"01/04/2021 15:30:13.873"</f>
        <v>01/04/2021 15:30:13.873</v>
      </c>
      <c r="C791" t="str">
        <f t="shared" si="192"/>
        <v>FFDDD3C0</v>
      </c>
      <c r="D791" t="s">
        <v>113</v>
      </c>
      <c r="E791">
        <v>5</v>
      </c>
      <c r="H791">
        <v>169</v>
      </c>
      <c r="I791" t="s">
        <v>114</v>
      </c>
      <c r="J791" t="s">
        <v>115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>"15:30:15.000"</f>
        <v>15:30:15.000</v>
      </c>
      <c r="T791" t="str">
        <f>"15:30:15.000"</f>
        <v>15:30:15.000</v>
      </c>
      <c r="U791" t="str">
        <f t="shared" si="191"/>
        <v>A3817C</v>
      </c>
      <c r="V791">
        <v>0</v>
      </c>
      <c r="W791">
        <v>0</v>
      </c>
      <c r="X791">
        <v>2</v>
      </c>
      <c r="Z791">
        <v>1</v>
      </c>
      <c r="AA791">
        <v>8</v>
      </c>
      <c r="AB791">
        <v>3</v>
      </c>
      <c r="AC791">
        <v>0</v>
      </c>
      <c r="AD791">
        <v>9</v>
      </c>
      <c r="AE791">
        <v>0</v>
      </c>
      <c r="AF791">
        <v>3</v>
      </c>
      <c r="AG791">
        <v>2</v>
      </c>
      <c r="AH791">
        <v>0</v>
      </c>
      <c r="AI791" t="s">
        <v>786</v>
      </c>
      <c r="AJ791">
        <v>35.738332</v>
      </c>
      <c r="AK791" t="s">
        <v>787</v>
      </c>
      <c r="AL791">
        <v>-90.859786999999997</v>
      </c>
      <c r="AM791">
        <v>25</v>
      </c>
      <c r="AN791">
        <v>1800</v>
      </c>
      <c r="AO791" t="s">
        <v>118</v>
      </c>
      <c r="AP791">
        <v>-100</v>
      </c>
      <c r="AQ791">
        <v>-56</v>
      </c>
      <c r="AR791">
        <v>-384</v>
      </c>
      <c r="AZ791">
        <v>4366</v>
      </c>
      <c r="BA791">
        <v>1</v>
      </c>
      <c r="BB791" t="str">
        <f t="shared" si="193"/>
        <v xml:space="preserve">N325GC  </v>
      </c>
      <c r="BC791">
        <v>1</v>
      </c>
      <c r="BH791">
        <v>1800</v>
      </c>
      <c r="BI791">
        <v>1</v>
      </c>
      <c r="BJ791">
        <v>1</v>
      </c>
      <c r="BK791">
        <v>0</v>
      </c>
      <c r="BL791">
        <v>0</v>
      </c>
      <c r="BO791">
        <v>0</v>
      </c>
      <c r="BP791">
        <v>0</v>
      </c>
      <c r="BW791" t="str">
        <f>"15:30:15.943"</f>
        <v>15:30:15.943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0</v>
      </c>
      <c r="CP791" t="s">
        <v>119</v>
      </c>
      <c r="CQ791">
        <v>511</v>
      </c>
      <c r="CR791">
        <v>0</v>
      </c>
      <c r="CW791">
        <v>7005129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"01/04/2021 15:30:13.873"</f>
        <v>01/04/2021 15:30:13.873</v>
      </c>
      <c r="C792" t="str">
        <f t="shared" si="192"/>
        <v>FFDDD3C0</v>
      </c>
      <c r="D792" t="s">
        <v>178</v>
      </c>
      <c r="E792">
        <v>9</v>
      </c>
      <c r="F792">
        <v>1009</v>
      </c>
      <c r="G792" t="s">
        <v>114</v>
      </c>
      <c r="J792" t="s">
        <v>179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>"15:30:15.000"</f>
        <v>15:30:15.000</v>
      </c>
      <c r="T792" t="str">
        <f>"15:30:15.000"</f>
        <v>15:30:15.000</v>
      </c>
      <c r="U792" t="str">
        <f t="shared" si="191"/>
        <v>A3817C</v>
      </c>
      <c r="V792">
        <v>0</v>
      </c>
      <c r="W792">
        <v>0</v>
      </c>
      <c r="X792">
        <v>2</v>
      </c>
      <c r="Z792">
        <v>1</v>
      </c>
      <c r="AA792">
        <v>8</v>
      </c>
      <c r="AB792">
        <v>3</v>
      </c>
      <c r="AC792">
        <v>0</v>
      </c>
      <c r="AD792">
        <v>9</v>
      </c>
      <c r="AE792">
        <v>0</v>
      </c>
      <c r="AF792">
        <v>3</v>
      </c>
      <c r="AG792">
        <v>2</v>
      </c>
      <c r="AH792">
        <v>0</v>
      </c>
      <c r="AI792" t="s">
        <v>786</v>
      </c>
      <c r="AJ792">
        <v>35.738332</v>
      </c>
      <c r="AK792" t="s">
        <v>787</v>
      </c>
      <c r="AL792">
        <v>-90.859786999999997</v>
      </c>
      <c r="AM792">
        <v>25</v>
      </c>
      <c r="AN792">
        <v>1800</v>
      </c>
      <c r="AO792" t="s">
        <v>118</v>
      </c>
      <c r="AP792">
        <v>-100</v>
      </c>
      <c r="AQ792">
        <v>-56</v>
      </c>
      <c r="AR792">
        <v>-384</v>
      </c>
      <c r="AZ792">
        <v>4366</v>
      </c>
      <c r="BA792">
        <v>1</v>
      </c>
      <c r="BB792" t="str">
        <f t="shared" si="193"/>
        <v xml:space="preserve">N325GC  </v>
      </c>
      <c r="BC792">
        <v>1</v>
      </c>
      <c r="BH792">
        <v>1800</v>
      </c>
      <c r="BI792">
        <v>1</v>
      </c>
      <c r="BJ792">
        <v>1</v>
      </c>
      <c r="BK792">
        <v>0</v>
      </c>
      <c r="BL792">
        <v>0</v>
      </c>
      <c r="BO792">
        <v>0</v>
      </c>
      <c r="BP792">
        <v>0</v>
      </c>
      <c r="BW792" t="str">
        <f>"15:30:15.943"</f>
        <v>15:30:15.943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0</v>
      </c>
      <c r="CP792" t="s">
        <v>119</v>
      </c>
      <c r="CQ792">
        <v>511</v>
      </c>
      <c r="CR792">
        <v>0</v>
      </c>
      <c r="CW792">
        <v>7005129</v>
      </c>
      <c r="CY792">
        <v>0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"01/04/2021 15:30:14.305"</f>
        <v>01/04/2021 15:30:14.305</v>
      </c>
      <c r="C793" t="str">
        <f t="shared" si="192"/>
        <v>FFDDD3C0</v>
      </c>
      <c r="D793" t="s">
        <v>178</v>
      </c>
      <c r="E793">
        <v>9</v>
      </c>
      <c r="F793">
        <v>1009</v>
      </c>
      <c r="G793" t="s">
        <v>114</v>
      </c>
      <c r="J793" t="s">
        <v>179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>"15:30:16.000"</f>
        <v>15:30:16.000</v>
      </c>
      <c r="T793" t="str">
        <f>"15:30:16.000"</f>
        <v>15:30:16.000</v>
      </c>
      <c r="U793" t="str">
        <f t="shared" si="191"/>
        <v>A3817C</v>
      </c>
      <c r="V793">
        <v>0</v>
      </c>
      <c r="W793">
        <v>0</v>
      </c>
      <c r="X793">
        <v>2</v>
      </c>
      <c r="Z793">
        <v>1</v>
      </c>
      <c r="AA793">
        <v>8</v>
      </c>
      <c r="AB793">
        <v>3</v>
      </c>
      <c r="AC793">
        <v>0</v>
      </c>
      <c r="AD793">
        <v>9</v>
      </c>
      <c r="AE793">
        <v>0</v>
      </c>
      <c r="AF793">
        <v>3</v>
      </c>
      <c r="AG793">
        <v>2</v>
      </c>
      <c r="AH793">
        <v>0</v>
      </c>
      <c r="AI793" t="s">
        <v>788</v>
      </c>
      <c r="AJ793">
        <v>35.738075000000002</v>
      </c>
      <c r="AK793" t="s">
        <v>789</v>
      </c>
      <c r="AL793">
        <v>-90.860366999999997</v>
      </c>
      <c r="AM793">
        <v>25</v>
      </c>
      <c r="AN793">
        <v>1800</v>
      </c>
      <c r="AO793" t="s">
        <v>118</v>
      </c>
      <c r="AP793">
        <v>-99</v>
      </c>
      <c r="AQ793">
        <v>-56</v>
      </c>
      <c r="AR793">
        <v>-384</v>
      </c>
      <c r="AZ793">
        <v>4366</v>
      </c>
      <c r="BA793">
        <v>1</v>
      </c>
      <c r="BB793" t="str">
        <f t="shared" si="193"/>
        <v xml:space="preserve">N325GC  </v>
      </c>
      <c r="BC793">
        <v>1</v>
      </c>
      <c r="BH793">
        <v>1800</v>
      </c>
      <c r="BI793">
        <v>1</v>
      </c>
      <c r="BJ793">
        <v>1</v>
      </c>
      <c r="BK793">
        <v>0</v>
      </c>
      <c r="BL793">
        <v>0</v>
      </c>
      <c r="BO793">
        <v>0</v>
      </c>
      <c r="BP793">
        <v>0</v>
      </c>
      <c r="BW793" t="str">
        <f>"15:30:16.378"</f>
        <v>15:30:16.378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0</v>
      </c>
      <c r="CP793" t="s">
        <v>119</v>
      </c>
      <c r="CQ793">
        <v>511</v>
      </c>
      <c r="CR793">
        <v>0</v>
      </c>
      <c r="CW793">
        <v>7005209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"01/04/2021 15:30:14.305"</f>
        <v>01/04/2021 15:30:14.305</v>
      </c>
      <c r="C794" t="str">
        <f t="shared" si="192"/>
        <v>FFDDD3C0</v>
      </c>
      <c r="D794" t="s">
        <v>113</v>
      </c>
      <c r="E794">
        <v>5</v>
      </c>
      <c r="H794">
        <v>169</v>
      </c>
      <c r="I794" t="s">
        <v>114</v>
      </c>
      <c r="J794" t="s">
        <v>115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>"15:30:16.000"</f>
        <v>15:30:16.000</v>
      </c>
      <c r="T794" t="str">
        <f>"15:30:16.000"</f>
        <v>15:30:16.000</v>
      </c>
      <c r="U794" t="str">
        <f t="shared" si="191"/>
        <v>A3817C</v>
      </c>
      <c r="V794">
        <v>0</v>
      </c>
      <c r="W794">
        <v>0</v>
      </c>
      <c r="X794">
        <v>2</v>
      </c>
      <c r="Z794">
        <v>1</v>
      </c>
      <c r="AA794">
        <v>8</v>
      </c>
      <c r="AB794">
        <v>3</v>
      </c>
      <c r="AC794">
        <v>0</v>
      </c>
      <c r="AD794">
        <v>9</v>
      </c>
      <c r="AE794">
        <v>0</v>
      </c>
      <c r="AF794">
        <v>3</v>
      </c>
      <c r="AG794">
        <v>2</v>
      </c>
      <c r="AH794">
        <v>0</v>
      </c>
      <c r="AI794" t="s">
        <v>788</v>
      </c>
      <c r="AJ794">
        <v>35.738075000000002</v>
      </c>
      <c r="AK794" t="s">
        <v>789</v>
      </c>
      <c r="AL794">
        <v>-90.860366999999997</v>
      </c>
      <c r="AM794">
        <v>25</v>
      </c>
      <c r="AN794">
        <v>1800</v>
      </c>
      <c r="AO794" t="s">
        <v>118</v>
      </c>
      <c r="AP794">
        <v>-99</v>
      </c>
      <c r="AQ794">
        <v>-56</v>
      </c>
      <c r="AR794">
        <v>-384</v>
      </c>
      <c r="AZ794">
        <v>4366</v>
      </c>
      <c r="BA794">
        <v>1</v>
      </c>
      <c r="BB794" t="str">
        <f t="shared" si="193"/>
        <v xml:space="preserve">N325GC  </v>
      </c>
      <c r="BC794">
        <v>1</v>
      </c>
      <c r="BH794">
        <v>1800</v>
      </c>
      <c r="BI794">
        <v>1</v>
      </c>
      <c r="BJ794">
        <v>1</v>
      </c>
      <c r="BK794">
        <v>0</v>
      </c>
      <c r="BL794">
        <v>0</v>
      </c>
      <c r="BO794">
        <v>0</v>
      </c>
      <c r="BP794">
        <v>0</v>
      </c>
      <c r="BW794" t="str">
        <f>"15:30:16.378"</f>
        <v>15:30:16.378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0</v>
      </c>
      <c r="CP794" t="s">
        <v>119</v>
      </c>
      <c r="CQ794">
        <v>511</v>
      </c>
      <c r="CR794">
        <v>0</v>
      </c>
      <c r="CW794">
        <v>7005209</v>
      </c>
      <c r="CY794">
        <v>0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"01/04/2021 15:30:15.745"</f>
        <v>01/04/2021 15:30:15.745</v>
      </c>
      <c r="C795" t="str">
        <f t="shared" si="192"/>
        <v>FFDDD3C0</v>
      </c>
      <c r="D795" t="s">
        <v>113</v>
      </c>
      <c r="E795">
        <v>5</v>
      </c>
      <c r="H795">
        <v>169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>"15:30:17.000"</f>
        <v>15:30:17.000</v>
      </c>
      <c r="T795" t="str">
        <f>"15:30:17.000"</f>
        <v>15:30:17.000</v>
      </c>
      <c r="U795" t="str">
        <f t="shared" si="191"/>
        <v>A3817C</v>
      </c>
      <c r="V795">
        <v>0</v>
      </c>
      <c r="W795">
        <v>0</v>
      </c>
      <c r="X795">
        <v>2</v>
      </c>
      <c r="Z795">
        <v>1</v>
      </c>
      <c r="AA795">
        <v>8</v>
      </c>
      <c r="AB795">
        <v>3</v>
      </c>
      <c r="AC795">
        <v>0</v>
      </c>
      <c r="AD795">
        <v>9</v>
      </c>
      <c r="AE795">
        <v>0</v>
      </c>
      <c r="AF795">
        <v>3</v>
      </c>
      <c r="AG795">
        <v>2</v>
      </c>
      <c r="AH795">
        <v>0</v>
      </c>
      <c r="AI795" t="s">
        <v>790</v>
      </c>
      <c r="AJ795">
        <v>35.737817</v>
      </c>
      <c r="AK795" t="s">
        <v>791</v>
      </c>
      <c r="AL795">
        <v>-90.860924999999995</v>
      </c>
      <c r="AM795">
        <v>25</v>
      </c>
      <c r="AN795">
        <v>1800</v>
      </c>
      <c r="AO795" t="s">
        <v>118</v>
      </c>
      <c r="AP795">
        <v>-97</v>
      </c>
      <c r="AQ795">
        <v>-55</v>
      </c>
      <c r="AR795">
        <v>-384</v>
      </c>
      <c r="AZ795">
        <v>4366</v>
      </c>
      <c r="BA795">
        <v>1</v>
      </c>
      <c r="BB795" t="str">
        <f t="shared" si="193"/>
        <v xml:space="preserve">N325GC  </v>
      </c>
      <c r="BC795">
        <v>1</v>
      </c>
      <c r="BH795">
        <v>1800</v>
      </c>
      <c r="BI795">
        <v>1</v>
      </c>
      <c r="BJ795">
        <v>1</v>
      </c>
      <c r="BK795">
        <v>0</v>
      </c>
      <c r="BL795">
        <v>0</v>
      </c>
      <c r="BO795">
        <v>0</v>
      </c>
      <c r="BP795">
        <v>0</v>
      </c>
      <c r="BW795" t="str">
        <f>"15:30:17.787"</f>
        <v>15:30:17.787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0</v>
      </c>
      <c r="CP795" t="s">
        <v>119</v>
      </c>
      <c r="CQ795">
        <v>511</v>
      </c>
      <c r="CR795">
        <v>0</v>
      </c>
      <c r="CW795">
        <v>7005490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"01/04/2021 15:30:15.745"</f>
        <v>01/04/2021 15:30:15.745</v>
      </c>
      <c r="C796" t="str">
        <f t="shared" si="192"/>
        <v>FFDDD3C0</v>
      </c>
      <c r="D796" t="s">
        <v>178</v>
      </c>
      <c r="E796">
        <v>9</v>
      </c>
      <c r="F796">
        <v>1009</v>
      </c>
      <c r="G796" t="s">
        <v>114</v>
      </c>
      <c r="J796" t="s">
        <v>179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>"15:30:17.000"</f>
        <v>15:30:17.000</v>
      </c>
      <c r="T796" t="str">
        <f>"15:30:17.000"</f>
        <v>15:30:17.000</v>
      </c>
      <c r="U796" t="str">
        <f t="shared" si="191"/>
        <v>A3817C</v>
      </c>
      <c r="V796">
        <v>0</v>
      </c>
      <c r="W796">
        <v>0</v>
      </c>
      <c r="X796">
        <v>2</v>
      </c>
      <c r="Z796">
        <v>1</v>
      </c>
      <c r="AA796">
        <v>8</v>
      </c>
      <c r="AB796">
        <v>3</v>
      </c>
      <c r="AC796">
        <v>0</v>
      </c>
      <c r="AD796">
        <v>9</v>
      </c>
      <c r="AE796">
        <v>0</v>
      </c>
      <c r="AF796">
        <v>3</v>
      </c>
      <c r="AG796">
        <v>2</v>
      </c>
      <c r="AH796">
        <v>0</v>
      </c>
      <c r="AI796" t="s">
        <v>790</v>
      </c>
      <c r="AJ796">
        <v>35.737817</v>
      </c>
      <c r="AK796" t="s">
        <v>791</v>
      </c>
      <c r="AL796">
        <v>-90.860924999999995</v>
      </c>
      <c r="AM796">
        <v>25</v>
      </c>
      <c r="AN796">
        <v>1800</v>
      </c>
      <c r="AO796" t="s">
        <v>118</v>
      </c>
      <c r="AP796">
        <v>-97</v>
      </c>
      <c r="AQ796">
        <v>-55</v>
      </c>
      <c r="AR796">
        <v>-384</v>
      </c>
      <c r="AZ796">
        <v>4366</v>
      </c>
      <c r="BA796">
        <v>1</v>
      </c>
      <c r="BB796" t="str">
        <f t="shared" si="193"/>
        <v xml:space="preserve">N325GC  </v>
      </c>
      <c r="BC796">
        <v>1</v>
      </c>
      <c r="BH796">
        <v>1800</v>
      </c>
      <c r="BI796">
        <v>1</v>
      </c>
      <c r="BJ796">
        <v>1</v>
      </c>
      <c r="BK796">
        <v>0</v>
      </c>
      <c r="BL796">
        <v>0</v>
      </c>
      <c r="BO796">
        <v>0</v>
      </c>
      <c r="BP796">
        <v>0</v>
      </c>
      <c r="BW796" t="str">
        <f>"15:30:17.787"</f>
        <v>15:30:17.787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0</v>
      </c>
      <c r="CP796" t="s">
        <v>119</v>
      </c>
      <c r="CQ796">
        <v>511</v>
      </c>
      <c r="CR796">
        <v>0</v>
      </c>
      <c r="CW796">
        <v>7005490</v>
      </c>
      <c r="CY796">
        <v>0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"01/04/2021 15:30:16.350"</f>
        <v>01/04/2021 15:30:16.350</v>
      </c>
      <c r="C797" t="str">
        <f t="shared" si="192"/>
        <v>FFDDD3C0</v>
      </c>
      <c r="D797" t="s">
        <v>113</v>
      </c>
      <c r="E797">
        <v>5</v>
      </c>
      <c r="H797">
        <v>169</v>
      </c>
      <c r="I797" t="s">
        <v>114</v>
      </c>
      <c r="J797" t="s">
        <v>115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>"15:30:18.000"</f>
        <v>15:30:18.000</v>
      </c>
      <c r="T797" t="str">
        <f>"15:30:18.000"</f>
        <v>15:30:18.000</v>
      </c>
      <c r="U797" t="str">
        <f t="shared" si="191"/>
        <v>A3817C</v>
      </c>
      <c r="V797">
        <v>0</v>
      </c>
      <c r="W797">
        <v>0</v>
      </c>
      <c r="X797">
        <v>2</v>
      </c>
      <c r="Z797">
        <v>1</v>
      </c>
      <c r="AA797">
        <v>8</v>
      </c>
      <c r="AB797">
        <v>3</v>
      </c>
      <c r="AC797">
        <v>0</v>
      </c>
      <c r="AD797">
        <v>9</v>
      </c>
      <c r="AE797">
        <v>0</v>
      </c>
      <c r="AF797">
        <v>3</v>
      </c>
      <c r="AG797">
        <v>2</v>
      </c>
      <c r="AH797">
        <v>0</v>
      </c>
      <c r="AI797" t="s">
        <v>792</v>
      </c>
      <c r="AJ797">
        <v>35.737560000000002</v>
      </c>
      <c r="AK797" t="s">
        <v>793</v>
      </c>
      <c r="AL797">
        <v>-90.861483000000007</v>
      </c>
      <c r="AM797">
        <v>25</v>
      </c>
      <c r="AN797">
        <v>1800</v>
      </c>
      <c r="AO797" t="s">
        <v>118</v>
      </c>
      <c r="AP797">
        <v>-97</v>
      </c>
      <c r="AQ797">
        <v>-55</v>
      </c>
      <c r="AR797">
        <v>-384</v>
      </c>
      <c r="AZ797">
        <v>4366</v>
      </c>
      <c r="BA797">
        <v>1</v>
      </c>
      <c r="BB797" t="str">
        <f t="shared" si="193"/>
        <v xml:space="preserve">N325GC  </v>
      </c>
      <c r="BC797">
        <v>1</v>
      </c>
      <c r="BH797">
        <v>1775</v>
      </c>
      <c r="BI797">
        <v>1</v>
      </c>
      <c r="BJ797">
        <v>1</v>
      </c>
      <c r="BK797">
        <v>0</v>
      </c>
      <c r="BL797">
        <v>0</v>
      </c>
      <c r="BO797">
        <v>0</v>
      </c>
      <c r="BP797">
        <v>0</v>
      </c>
      <c r="BW797" t="str">
        <f>"15:30:18.416"</f>
        <v>15:30:18.416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0</v>
      </c>
      <c r="CP797" t="s">
        <v>119</v>
      </c>
      <c r="CQ797">
        <v>511</v>
      </c>
      <c r="CR797">
        <v>0</v>
      </c>
      <c r="CW797">
        <v>7005611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"01/04/2021 15:30:16.350"</f>
        <v>01/04/2021 15:30:16.350</v>
      </c>
      <c r="C798" t="str">
        <f t="shared" si="192"/>
        <v>FFDDD3C0</v>
      </c>
      <c r="D798" t="s">
        <v>178</v>
      </c>
      <c r="E798">
        <v>9</v>
      </c>
      <c r="F798">
        <v>1009</v>
      </c>
      <c r="G798" t="s">
        <v>114</v>
      </c>
      <c r="J798" t="s">
        <v>179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>"15:30:18.000"</f>
        <v>15:30:18.000</v>
      </c>
      <c r="T798" t="str">
        <f>"15:30:18.000"</f>
        <v>15:30:18.000</v>
      </c>
      <c r="U798" t="str">
        <f t="shared" si="191"/>
        <v>A3817C</v>
      </c>
      <c r="V798">
        <v>0</v>
      </c>
      <c r="W798">
        <v>0</v>
      </c>
      <c r="X798">
        <v>2</v>
      </c>
      <c r="Z798">
        <v>1</v>
      </c>
      <c r="AA798">
        <v>8</v>
      </c>
      <c r="AB798">
        <v>3</v>
      </c>
      <c r="AC798">
        <v>0</v>
      </c>
      <c r="AD798">
        <v>9</v>
      </c>
      <c r="AE798">
        <v>0</v>
      </c>
      <c r="AF798">
        <v>3</v>
      </c>
      <c r="AG798">
        <v>2</v>
      </c>
      <c r="AH798">
        <v>0</v>
      </c>
      <c r="AI798" t="s">
        <v>792</v>
      </c>
      <c r="AJ798">
        <v>35.737560000000002</v>
      </c>
      <c r="AK798" t="s">
        <v>793</v>
      </c>
      <c r="AL798">
        <v>-90.861483000000007</v>
      </c>
      <c r="AM798">
        <v>25</v>
      </c>
      <c r="AN798">
        <v>1800</v>
      </c>
      <c r="AO798" t="s">
        <v>118</v>
      </c>
      <c r="AP798">
        <v>-97</v>
      </c>
      <c r="AQ798">
        <v>-55</v>
      </c>
      <c r="AR798">
        <v>-384</v>
      </c>
      <c r="AZ798">
        <v>4366</v>
      </c>
      <c r="BA798">
        <v>1</v>
      </c>
      <c r="BB798" t="str">
        <f t="shared" si="193"/>
        <v xml:space="preserve">N325GC  </v>
      </c>
      <c r="BC798">
        <v>1</v>
      </c>
      <c r="BH798">
        <v>1775</v>
      </c>
      <c r="BI798">
        <v>1</v>
      </c>
      <c r="BJ798">
        <v>1</v>
      </c>
      <c r="BK798">
        <v>0</v>
      </c>
      <c r="BL798">
        <v>0</v>
      </c>
      <c r="BO798">
        <v>0</v>
      </c>
      <c r="BP798">
        <v>0</v>
      </c>
      <c r="BW798" t="str">
        <f>"15:30:18.416"</f>
        <v>15:30:18.416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0</v>
      </c>
      <c r="CP798" t="s">
        <v>119</v>
      </c>
      <c r="CQ798">
        <v>511</v>
      </c>
      <c r="CR798">
        <v>0</v>
      </c>
      <c r="CW798">
        <v>7005611</v>
      </c>
      <c r="CY798">
        <v>0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"01/04/2021 15:30:17.117"</f>
        <v>01/04/2021 15:30:17.117</v>
      </c>
      <c r="C799" t="str">
        <f t="shared" si="192"/>
        <v>FFDDD3C0</v>
      </c>
      <c r="D799" t="s">
        <v>178</v>
      </c>
      <c r="E799">
        <v>9</v>
      </c>
      <c r="F799">
        <v>1009</v>
      </c>
      <c r="G799" t="s">
        <v>114</v>
      </c>
      <c r="J799" t="s">
        <v>179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>"15:30:19.000"</f>
        <v>15:30:19.000</v>
      </c>
      <c r="T799" t="str">
        <f>"15:30:19.000"</f>
        <v>15:30:19.000</v>
      </c>
      <c r="U799" t="str">
        <f t="shared" si="191"/>
        <v>A3817C</v>
      </c>
      <c r="V799">
        <v>0</v>
      </c>
      <c r="W799">
        <v>0</v>
      </c>
      <c r="X799">
        <v>2</v>
      </c>
      <c r="Z799">
        <v>1</v>
      </c>
      <c r="AA799">
        <v>8</v>
      </c>
      <c r="AB799">
        <v>3</v>
      </c>
      <c r="AC799">
        <v>0</v>
      </c>
      <c r="AD799">
        <v>9</v>
      </c>
      <c r="AE799">
        <v>0</v>
      </c>
      <c r="AF799">
        <v>3</v>
      </c>
      <c r="AG799">
        <v>2</v>
      </c>
      <c r="AH799">
        <v>0</v>
      </c>
      <c r="AI799" t="s">
        <v>794</v>
      </c>
      <c r="AJ799">
        <v>35.737281000000003</v>
      </c>
      <c r="AK799" t="s">
        <v>795</v>
      </c>
      <c r="AL799">
        <v>-90.862041000000005</v>
      </c>
      <c r="AM799">
        <v>25</v>
      </c>
      <c r="AN799">
        <v>1700</v>
      </c>
      <c r="AO799" t="s">
        <v>118</v>
      </c>
      <c r="AP799">
        <v>-96</v>
      </c>
      <c r="AQ799">
        <v>-56</v>
      </c>
      <c r="AR799">
        <v>-384</v>
      </c>
      <c r="AZ799">
        <v>4366</v>
      </c>
      <c r="BA799">
        <v>1</v>
      </c>
      <c r="BB799" t="str">
        <f t="shared" si="193"/>
        <v xml:space="preserve">N325GC  </v>
      </c>
      <c r="BC799">
        <v>1</v>
      </c>
      <c r="BH799">
        <v>1775</v>
      </c>
      <c r="BI799">
        <v>1</v>
      </c>
      <c r="BJ799">
        <v>1</v>
      </c>
      <c r="BK799">
        <v>0</v>
      </c>
      <c r="BL799">
        <v>0</v>
      </c>
      <c r="BO799">
        <v>0</v>
      </c>
      <c r="BP799">
        <v>0</v>
      </c>
      <c r="BW799" t="str">
        <f>"15:30:19.212"</f>
        <v>15:30:19.212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0</v>
      </c>
      <c r="CP799" t="s">
        <v>119</v>
      </c>
      <c r="CQ799">
        <v>511</v>
      </c>
      <c r="CR799">
        <v>0</v>
      </c>
      <c r="CW799">
        <v>7005751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"01/04/2021 15:30:17.117"</f>
        <v>01/04/2021 15:30:17.117</v>
      </c>
      <c r="C800" t="str">
        <f t="shared" si="192"/>
        <v>FFDDD3C0</v>
      </c>
      <c r="D800" t="s">
        <v>113</v>
      </c>
      <c r="E800">
        <v>5</v>
      </c>
      <c r="H800">
        <v>169</v>
      </c>
      <c r="I800" t="s">
        <v>114</v>
      </c>
      <c r="J800" t="s">
        <v>115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>"15:30:19.000"</f>
        <v>15:30:19.000</v>
      </c>
      <c r="T800" t="str">
        <f>"15:30:19.000"</f>
        <v>15:30:19.000</v>
      </c>
      <c r="U800" t="str">
        <f t="shared" si="191"/>
        <v>A3817C</v>
      </c>
      <c r="V800">
        <v>0</v>
      </c>
      <c r="W800">
        <v>0</v>
      </c>
      <c r="X800">
        <v>2</v>
      </c>
      <c r="Z800">
        <v>1</v>
      </c>
      <c r="AA800">
        <v>8</v>
      </c>
      <c r="AB800">
        <v>3</v>
      </c>
      <c r="AC800">
        <v>0</v>
      </c>
      <c r="AD800">
        <v>9</v>
      </c>
      <c r="AE800">
        <v>0</v>
      </c>
      <c r="AF800">
        <v>3</v>
      </c>
      <c r="AG800">
        <v>2</v>
      </c>
      <c r="AH800">
        <v>0</v>
      </c>
      <c r="AI800" t="s">
        <v>794</v>
      </c>
      <c r="AJ800">
        <v>35.737281000000003</v>
      </c>
      <c r="AK800" t="s">
        <v>795</v>
      </c>
      <c r="AL800">
        <v>-90.862041000000005</v>
      </c>
      <c r="AM800">
        <v>25</v>
      </c>
      <c r="AN800">
        <v>1700</v>
      </c>
      <c r="AO800" t="s">
        <v>118</v>
      </c>
      <c r="AP800">
        <v>-96</v>
      </c>
      <c r="AQ800">
        <v>-56</v>
      </c>
      <c r="AR800">
        <v>-384</v>
      </c>
      <c r="AZ800">
        <v>4366</v>
      </c>
      <c r="BA800">
        <v>1</v>
      </c>
      <c r="BB800" t="str">
        <f t="shared" si="193"/>
        <v xml:space="preserve">N325GC  </v>
      </c>
      <c r="BC800">
        <v>1</v>
      </c>
      <c r="BH800">
        <v>1775</v>
      </c>
      <c r="BI800">
        <v>1</v>
      </c>
      <c r="BJ800">
        <v>1</v>
      </c>
      <c r="BK800">
        <v>0</v>
      </c>
      <c r="BL800">
        <v>0</v>
      </c>
      <c r="BO800">
        <v>0</v>
      </c>
      <c r="BP800">
        <v>0</v>
      </c>
      <c r="BW800" t="str">
        <f>"15:30:19.212"</f>
        <v>15:30:19.212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0</v>
      </c>
      <c r="CP800" t="s">
        <v>119</v>
      </c>
      <c r="CQ800">
        <v>511</v>
      </c>
      <c r="CR800">
        <v>0</v>
      </c>
      <c r="CW800">
        <v>7005751</v>
      </c>
      <c r="CY800">
        <v>0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"01/04/2021 15:30:18.778"</f>
        <v>01/04/2021 15:30:18.778</v>
      </c>
      <c r="C801" t="str">
        <f t="shared" si="192"/>
        <v>FFDDD3C0</v>
      </c>
      <c r="D801" t="s">
        <v>178</v>
      </c>
      <c r="E801">
        <v>9</v>
      </c>
      <c r="F801">
        <v>1009</v>
      </c>
      <c r="G801" t="s">
        <v>114</v>
      </c>
      <c r="J801" t="s">
        <v>179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>"15:30:20.000"</f>
        <v>15:30:20.000</v>
      </c>
      <c r="T801" t="str">
        <f>"15:30:20.000"</f>
        <v>15:30:20.000</v>
      </c>
      <c r="U801" t="str">
        <f t="shared" si="191"/>
        <v>A3817C</v>
      </c>
      <c r="V801">
        <v>0</v>
      </c>
      <c r="W801">
        <v>0</v>
      </c>
      <c r="X801">
        <v>2</v>
      </c>
      <c r="Z801">
        <v>1</v>
      </c>
      <c r="AA801">
        <v>8</v>
      </c>
      <c r="AB801">
        <v>3</v>
      </c>
      <c r="AC801">
        <v>0</v>
      </c>
      <c r="AD801">
        <v>9</v>
      </c>
      <c r="AE801">
        <v>0</v>
      </c>
      <c r="AF801">
        <v>3</v>
      </c>
      <c r="AG801">
        <v>2</v>
      </c>
      <c r="AH801">
        <v>0</v>
      </c>
      <c r="AI801" t="s">
        <v>796</v>
      </c>
      <c r="AJ801">
        <v>35.737001999999997</v>
      </c>
      <c r="AK801" t="s">
        <v>797</v>
      </c>
      <c r="AL801">
        <v>-90.862577000000002</v>
      </c>
      <c r="AM801">
        <v>25</v>
      </c>
      <c r="AN801">
        <v>1700</v>
      </c>
      <c r="AO801" t="s">
        <v>118</v>
      </c>
      <c r="AP801">
        <v>-97</v>
      </c>
      <c r="AQ801">
        <v>-58</v>
      </c>
      <c r="AR801">
        <v>-448</v>
      </c>
      <c r="AZ801">
        <v>4366</v>
      </c>
      <c r="BA801">
        <v>1</v>
      </c>
      <c r="BB801" t="str">
        <f t="shared" si="193"/>
        <v xml:space="preserve">N325GC  </v>
      </c>
      <c r="BC801">
        <v>1</v>
      </c>
      <c r="BH801">
        <v>1775</v>
      </c>
      <c r="BI801">
        <v>1</v>
      </c>
      <c r="BJ801">
        <v>1</v>
      </c>
      <c r="BK801">
        <v>0</v>
      </c>
      <c r="BL801">
        <v>0</v>
      </c>
      <c r="BO801">
        <v>0</v>
      </c>
      <c r="BP801">
        <v>0</v>
      </c>
      <c r="BW801" t="str">
        <f>"15:30:20.835"</f>
        <v>15:30:20.835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0</v>
      </c>
      <c r="CP801" t="s">
        <v>119</v>
      </c>
      <c r="CQ801">
        <v>511</v>
      </c>
      <c r="CR801">
        <v>0</v>
      </c>
      <c r="CW801">
        <v>7006051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"01/04/2021 15:30:18.778"</f>
        <v>01/04/2021 15:30:18.778</v>
      </c>
      <c r="C802" t="str">
        <f t="shared" si="192"/>
        <v>FFDDD3C0</v>
      </c>
      <c r="D802" t="s">
        <v>113</v>
      </c>
      <c r="E802">
        <v>5</v>
      </c>
      <c r="H802">
        <v>169</v>
      </c>
      <c r="I802" t="s">
        <v>114</v>
      </c>
      <c r="J802" t="s">
        <v>115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>"15:30:20.000"</f>
        <v>15:30:20.000</v>
      </c>
      <c r="T802" t="str">
        <f>"15:30:20.000"</f>
        <v>15:30:20.000</v>
      </c>
      <c r="U802" t="str">
        <f t="shared" si="191"/>
        <v>A3817C</v>
      </c>
      <c r="V802">
        <v>0</v>
      </c>
      <c r="W802">
        <v>0</v>
      </c>
      <c r="X802">
        <v>2</v>
      </c>
      <c r="Z802">
        <v>1</v>
      </c>
      <c r="AA802">
        <v>8</v>
      </c>
      <c r="AB802">
        <v>3</v>
      </c>
      <c r="AC802">
        <v>0</v>
      </c>
      <c r="AD802">
        <v>9</v>
      </c>
      <c r="AE802">
        <v>0</v>
      </c>
      <c r="AF802">
        <v>3</v>
      </c>
      <c r="AG802">
        <v>2</v>
      </c>
      <c r="AH802">
        <v>0</v>
      </c>
      <c r="AI802" t="s">
        <v>796</v>
      </c>
      <c r="AJ802">
        <v>35.737001999999997</v>
      </c>
      <c r="AK802" t="s">
        <v>797</v>
      </c>
      <c r="AL802">
        <v>-90.862577000000002</v>
      </c>
      <c r="AM802">
        <v>25</v>
      </c>
      <c r="AN802">
        <v>1700</v>
      </c>
      <c r="AO802" t="s">
        <v>118</v>
      </c>
      <c r="AP802">
        <v>-97</v>
      </c>
      <c r="AQ802">
        <v>-58</v>
      </c>
      <c r="AR802">
        <v>-448</v>
      </c>
      <c r="AZ802">
        <v>4366</v>
      </c>
      <c r="BA802">
        <v>1</v>
      </c>
      <c r="BB802" t="str">
        <f t="shared" si="193"/>
        <v xml:space="preserve">N325GC  </v>
      </c>
      <c r="BC802">
        <v>1</v>
      </c>
      <c r="BH802">
        <v>1775</v>
      </c>
      <c r="BI802">
        <v>1</v>
      </c>
      <c r="BJ802">
        <v>1</v>
      </c>
      <c r="BK802">
        <v>0</v>
      </c>
      <c r="BL802">
        <v>0</v>
      </c>
      <c r="BO802">
        <v>0</v>
      </c>
      <c r="BP802">
        <v>0</v>
      </c>
      <c r="BW802" t="str">
        <f>"15:30:20.835"</f>
        <v>15:30:20.835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0</v>
      </c>
      <c r="CP802" t="s">
        <v>119</v>
      </c>
      <c r="CQ802">
        <v>511</v>
      </c>
      <c r="CR802">
        <v>0</v>
      </c>
      <c r="CW802">
        <v>7006051</v>
      </c>
      <c r="CY802">
        <v>0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"01/04/2021 15:30:19.332"</f>
        <v>01/04/2021 15:30:19.332</v>
      </c>
      <c r="C803" t="str">
        <f t="shared" si="192"/>
        <v>FFDDD3C0</v>
      </c>
      <c r="D803" t="s">
        <v>178</v>
      </c>
      <c r="E803">
        <v>9</v>
      </c>
      <c r="F803">
        <v>1009</v>
      </c>
      <c r="G803" t="s">
        <v>114</v>
      </c>
      <c r="J803" t="s">
        <v>179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>"15:30:21.000"</f>
        <v>15:30:21.000</v>
      </c>
      <c r="T803" t="str">
        <f>"15:30:21.000"</f>
        <v>15:30:21.000</v>
      </c>
      <c r="U803" t="str">
        <f t="shared" si="191"/>
        <v>A3817C</v>
      </c>
      <c r="V803">
        <v>0</v>
      </c>
      <c r="W803">
        <v>0</v>
      </c>
      <c r="X803">
        <v>2</v>
      </c>
      <c r="Z803">
        <v>1</v>
      </c>
      <c r="AA803">
        <v>8</v>
      </c>
      <c r="AB803">
        <v>3</v>
      </c>
      <c r="AC803">
        <v>0</v>
      </c>
      <c r="AD803">
        <v>9</v>
      </c>
      <c r="AE803">
        <v>0</v>
      </c>
      <c r="AF803">
        <v>3</v>
      </c>
      <c r="AG803">
        <v>2</v>
      </c>
      <c r="AH803">
        <v>0</v>
      </c>
      <c r="AI803" t="s">
        <v>798</v>
      </c>
      <c r="AJ803">
        <v>35.736722999999998</v>
      </c>
      <c r="AK803" t="s">
        <v>799</v>
      </c>
      <c r="AL803">
        <v>-90.863156000000004</v>
      </c>
      <c r="AM803">
        <v>25</v>
      </c>
      <c r="AN803">
        <v>1700</v>
      </c>
      <c r="AO803" t="s">
        <v>118</v>
      </c>
      <c r="AP803">
        <v>-96</v>
      </c>
      <c r="AQ803">
        <v>-57</v>
      </c>
      <c r="AR803">
        <v>-384</v>
      </c>
      <c r="AZ803">
        <v>4366</v>
      </c>
      <c r="BA803">
        <v>1</v>
      </c>
      <c r="BB803" t="str">
        <f t="shared" si="193"/>
        <v xml:space="preserve">N325GC  </v>
      </c>
      <c r="BC803">
        <v>1</v>
      </c>
      <c r="BH803">
        <v>1775</v>
      </c>
      <c r="BI803">
        <v>1</v>
      </c>
      <c r="BJ803">
        <v>1</v>
      </c>
      <c r="BK803">
        <v>0</v>
      </c>
      <c r="BL803">
        <v>0</v>
      </c>
      <c r="BO803">
        <v>0</v>
      </c>
      <c r="BP803">
        <v>0</v>
      </c>
      <c r="BW803" t="str">
        <f>"15:30:21.418"</f>
        <v>15:30:21.418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0</v>
      </c>
      <c r="CP803" t="s">
        <v>119</v>
      </c>
      <c r="CQ803">
        <v>511</v>
      </c>
      <c r="CR803">
        <v>0</v>
      </c>
      <c r="CW803">
        <v>7006158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"01/04/2021 15:30:19.332"</f>
        <v>01/04/2021 15:30:19.332</v>
      </c>
      <c r="C804" t="str">
        <f t="shared" si="192"/>
        <v>FFDDD3C0</v>
      </c>
      <c r="D804" t="s">
        <v>113</v>
      </c>
      <c r="E804">
        <v>5</v>
      </c>
      <c r="H804">
        <v>169</v>
      </c>
      <c r="I804" t="s">
        <v>114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>"15:30:21.000"</f>
        <v>15:30:21.000</v>
      </c>
      <c r="T804" t="str">
        <f>"15:30:21.000"</f>
        <v>15:30:21.000</v>
      </c>
      <c r="U804" t="str">
        <f t="shared" si="191"/>
        <v>A3817C</v>
      </c>
      <c r="V804">
        <v>0</v>
      </c>
      <c r="W804">
        <v>0</v>
      </c>
      <c r="X804">
        <v>2</v>
      </c>
      <c r="Z804">
        <v>1</v>
      </c>
      <c r="AA804">
        <v>8</v>
      </c>
      <c r="AB804">
        <v>3</v>
      </c>
      <c r="AC804">
        <v>0</v>
      </c>
      <c r="AD804">
        <v>9</v>
      </c>
      <c r="AE804">
        <v>0</v>
      </c>
      <c r="AF804">
        <v>3</v>
      </c>
      <c r="AG804">
        <v>2</v>
      </c>
      <c r="AH804">
        <v>0</v>
      </c>
      <c r="AI804" t="s">
        <v>798</v>
      </c>
      <c r="AJ804">
        <v>35.736722999999998</v>
      </c>
      <c r="AK804" t="s">
        <v>799</v>
      </c>
      <c r="AL804">
        <v>-90.863156000000004</v>
      </c>
      <c r="AM804">
        <v>25</v>
      </c>
      <c r="AN804">
        <v>1700</v>
      </c>
      <c r="AO804" t="s">
        <v>118</v>
      </c>
      <c r="AP804">
        <v>-96</v>
      </c>
      <c r="AQ804">
        <v>-57</v>
      </c>
      <c r="AR804">
        <v>-384</v>
      </c>
      <c r="AZ804">
        <v>4366</v>
      </c>
      <c r="BA804">
        <v>1</v>
      </c>
      <c r="BB804" t="str">
        <f t="shared" si="193"/>
        <v xml:space="preserve">N325GC  </v>
      </c>
      <c r="BC804">
        <v>1</v>
      </c>
      <c r="BH804">
        <v>1775</v>
      </c>
      <c r="BI804">
        <v>1</v>
      </c>
      <c r="BJ804">
        <v>1</v>
      </c>
      <c r="BK804">
        <v>0</v>
      </c>
      <c r="BL804">
        <v>0</v>
      </c>
      <c r="BO804">
        <v>0</v>
      </c>
      <c r="BP804">
        <v>0</v>
      </c>
      <c r="BW804" t="str">
        <f>"15:30:21.418"</f>
        <v>15:30:21.418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0</v>
      </c>
      <c r="CP804" t="s">
        <v>119</v>
      </c>
      <c r="CQ804">
        <v>511</v>
      </c>
      <c r="CR804">
        <v>0</v>
      </c>
      <c r="CW804">
        <v>7006158</v>
      </c>
      <c r="CY804">
        <v>0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"01/04/2021 15:30:20.746"</f>
        <v>01/04/2021 15:30:20.746</v>
      </c>
      <c r="C805" t="str">
        <f t="shared" si="192"/>
        <v>FFDDD3C0</v>
      </c>
      <c r="D805" t="s">
        <v>178</v>
      </c>
      <c r="E805">
        <v>9</v>
      </c>
      <c r="F805">
        <v>1009</v>
      </c>
      <c r="G805" t="s">
        <v>114</v>
      </c>
      <c r="J805" t="s">
        <v>179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>"15:30:22.000"</f>
        <v>15:30:22.000</v>
      </c>
      <c r="T805" t="str">
        <f>"15:30:22.000"</f>
        <v>15:30:22.000</v>
      </c>
      <c r="U805" t="str">
        <f t="shared" si="191"/>
        <v>A3817C</v>
      </c>
      <c r="V805">
        <v>0</v>
      </c>
      <c r="W805">
        <v>0</v>
      </c>
      <c r="X805">
        <v>2</v>
      </c>
      <c r="Z805">
        <v>1</v>
      </c>
      <c r="AA805">
        <v>8</v>
      </c>
      <c r="AB805">
        <v>3</v>
      </c>
      <c r="AC805">
        <v>0</v>
      </c>
      <c r="AD805">
        <v>9</v>
      </c>
      <c r="AE805">
        <v>0</v>
      </c>
      <c r="AF805">
        <v>3</v>
      </c>
      <c r="AG805">
        <v>2</v>
      </c>
      <c r="AH805">
        <v>0</v>
      </c>
      <c r="AI805" t="s">
        <v>800</v>
      </c>
      <c r="AJ805">
        <v>35.736465000000003</v>
      </c>
      <c r="AK805" t="s">
        <v>801</v>
      </c>
      <c r="AL805">
        <v>-90.863692999999998</v>
      </c>
      <c r="AM805">
        <v>25</v>
      </c>
      <c r="AN805">
        <v>1700</v>
      </c>
      <c r="AO805" t="s">
        <v>118</v>
      </c>
      <c r="AP805">
        <v>-96</v>
      </c>
      <c r="AQ805">
        <v>-59</v>
      </c>
      <c r="AR805">
        <v>-384</v>
      </c>
      <c r="AZ805">
        <v>4366</v>
      </c>
      <c r="BA805">
        <v>1</v>
      </c>
      <c r="BB805" t="str">
        <f t="shared" si="193"/>
        <v xml:space="preserve">N325GC  </v>
      </c>
      <c r="BC805">
        <v>1</v>
      </c>
      <c r="BH805">
        <v>1775</v>
      </c>
      <c r="BI805">
        <v>1</v>
      </c>
      <c r="BJ805">
        <v>1</v>
      </c>
      <c r="BK805">
        <v>0</v>
      </c>
      <c r="BL805">
        <v>0</v>
      </c>
      <c r="BO805">
        <v>0</v>
      </c>
      <c r="BP805">
        <v>0</v>
      </c>
      <c r="BW805" t="str">
        <f>"15:30:22.834"</f>
        <v>15:30:22.834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0</v>
      </c>
      <c r="CP805" t="s">
        <v>119</v>
      </c>
      <c r="CQ805">
        <v>511</v>
      </c>
      <c r="CR805">
        <v>0</v>
      </c>
      <c r="CW805">
        <v>7006440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"01/04/2021 15:30:20.746"</f>
        <v>01/04/2021 15:30:20.746</v>
      </c>
      <c r="C806" t="str">
        <f t="shared" si="192"/>
        <v>FFDDD3C0</v>
      </c>
      <c r="D806" t="s">
        <v>113</v>
      </c>
      <c r="E806">
        <v>5</v>
      </c>
      <c r="H806">
        <v>169</v>
      </c>
      <c r="I806" t="s">
        <v>114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>"15:30:22.000"</f>
        <v>15:30:22.000</v>
      </c>
      <c r="T806" t="str">
        <f>"15:30:22.000"</f>
        <v>15:30:22.000</v>
      </c>
      <c r="U806" t="str">
        <f t="shared" si="191"/>
        <v>A3817C</v>
      </c>
      <c r="V806">
        <v>0</v>
      </c>
      <c r="W806">
        <v>0</v>
      </c>
      <c r="X806">
        <v>2</v>
      </c>
      <c r="Z806">
        <v>1</v>
      </c>
      <c r="AA806">
        <v>8</v>
      </c>
      <c r="AB806">
        <v>3</v>
      </c>
      <c r="AC806">
        <v>0</v>
      </c>
      <c r="AD806">
        <v>9</v>
      </c>
      <c r="AE806">
        <v>0</v>
      </c>
      <c r="AF806">
        <v>3</v>
      </c>
      <c r="AG806">
        <v>2</v>
      </c>
      <c r="AH806">
        <v>0</v>
      </c>
      <c r="AI806" t="s">
        <v>800</v>
      </c>
      <c r="AJ806">
        <v>35.736465000000003</v>
      </c>
      <c r="AK806" t="s">
        <v>801</v>
      </c>
      <c r="AL806">
        <v>-90.863692999999998</v>
      </c>
      <c r="AM806">
        <v>25</v>
      </c>
      <c r="AN806">
        <v>1700</v>
      </c>
      <c r="AO806" t="s">
        <v>118</v>
      </c>
      <c r="AP806">
        <v>-96</v>
      </c>
      <c r="AQ806">
        <v>-59</v>
      </c>
      <c r="AR806">
        <v>-384</v>
      </c>
      <c r="AZ806">
        <v>4366</v>
      </c>
      <c r="BA806">
        <v>1</v>
      </c>
      <c r="BB806" t="str">
        <f t="shared" si="193"/>
        <v xml:space="preserve">N325GC  </v>
      </c>
      <c r="BC806">
        <v>1</v>
      </c>
      <c r="BH806">
        <v>1775</v>
      </c>
      <c r="BI806">
        <v>1</v>
      </c>
      <c r="BJ806">
        <v>1</v>
      </c>
      <c r="BK806">
        <v>0</v>
      </c>
      <c r="BL806">
        <v>0</v>
      </c>
      <c r="BO806">
        <v>0</v>
      </c>
      <c r="BP806">
        <v>0</v>
      </c>
      <c r="BW806" t="str">
        <f>"15:30:22.834"</f>
        <v>15:30:22.834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0</v>
      </c>
      <c r="CP806" t="s">
        <v>119</v>
      </c>
      <c r="CQ806">
        <v>511</v>
      </c>
      <c r="CR806">
        <v>0</v>
      </c>
      <c r="CW806">
        <v>7006440</v>
      </c>
      <c r="CY806">
        <v>0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"01/04/2021 15:30:21.749"</f>
        <v>01/04/2021 15:30:21.749</v>
      </c>
      <c r="C807" t="str">
        <f t="shared" si="192"/>
        <v>FFDDD3C0</v>
      </c>
      <c r="D807" t="s">
        <v>178</v>
      </c>
      <c r="E807">
        <v>9</v>
      </c>
      <c r="F807">
        <v>1009</v>
      </c>
      <c r="G807" t="s">
        <v>114</v>
      </c>
      <c r="J807" t="s">
        <v>179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>"15:30:23.000"</f>
        <v>15:30:23.000</v>
      </c>
      <c r="T807" t="str">
        <f>"15:30:23.000"</f>
        <v>15:30:23.000</v>
      </c>
      <c r="U807" t="str">
        <f t="shared" si="191"/>
        <v>A3817C</v>
      </c>
      <c r="V807">
        <v>0</v>
      </c>
      <c r="W807">
        <v>0</v>
      </c>
      <c r="X807">
        <v>2</v>
      </c>
      <c r="Z807">
        <v>1</v>
      </c>
      <c r="AA807">
        <v>8</v>
      </c>
      <c r="AB807">
        <v>3</v>
      </c>
      <c r="AC807">
        <v>0</v>
      </c>
      <c r="AD807">
        <v>9</v>
      </c>
      <c r="AE807">
        <v>0</v>
      </c>
      <c r="AF807">
        <v>3</v>
      </c>
      <c r="AG807">
        <v>2</v>
      </c>
      <c r="AH807">
        <v>0</v>
      </c>
      <c r="AI807" t="s">
        <v>802</v>
      </c>
      <c r="AJ807">
        <v>35.736187000000001</v>
      </c>
      <c r="AK807" t="s">
        <v>803</v>
      </c>
      <c r="AL807">
        <v>-90.864250999999996</v>
      </c>
      <c r="AM807">
        <v>25</v>
      </c>
      <c r="AN807">
        <v>1700</v>
      </c>
      <c r="AO807" t="s">
        <v>118</v>
      </c>
      <c r="AP807">
        <v>-96</v>
      </c>
      <c r="AQ807">
        <v>-58</v>
      </c>
      <c r="AR807">
        <v>-448</v>
      </c>
      <c r="AZ807">
        <v>4366</v>
      </c>
      <c r="BA807">
        <v>1</v>
      </c>
      <c r="BB807" t="str">
        <f t="shared" si="193"/>
        <v xml:space="preserve">N325GC  </v>
      </c>
      <c r="BC807">
        <v>1</v>
      </c>
      <c r="BH807">
        <v>1775</v>
      </c>
      <c r="BI807">
        <v>1</v>
      </c>
      <c r="BJ807">
        <v>1</v>
      </c>
      <c r="BK807">
        <v>0</v>
      </c>
      <c r="BL807">
        <v>0</v>
      </c>
      <c r="BO807">
        <v>0</v>
      </c>
      <c r="BP807">
        <v>0</v>
      </c>
      <c r="BW807" t="str">
        <f>"15:30:23.805"</f>
        <v>15:30:23.805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0</v>
      </c>
      <c r="CP807" t="s">
        <v>119</v>
      </c>
      <c r="CQ807">
        <v>511</v>
      </c>
      <c r="CR807">
        <v>0</v>
      </c>
      <c r="CW807">
        <v>7006623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"01/04/2021 15:30:21.749"</f>
        <v>01/04/2021 15:30:21.749</v>
      </c>
      <c r="C808" t="str">
        <f t="shared" si="192"/>
        <v>FFDDD3C0</v>
      </c>
      <c r="D808" t="s">
        <v>113</v>
      </c>
      <c r="E808">
        <v>5</v>
      </c>
      <c r="H808">
        <v>169</v>
      </c>
      <c r="I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>"15:30:23.000"</f>
        <v>15:30:23.000</v>
      </c>
      <c r="T808" t="str">
        <f>"15:30:23.000"</f>
        <v>15:30:23.000</v>
      </c>
      <c r="U808" t="str">
        <f t="shared" si="191"/>
        <v>A3817C</v>
      </c>
      <c r="V808">
        <v>0</v>
      </c>
      <c r="W808">
        <v>0</v>
      </c>
      <c r="X808">
        <v>2</v>
      </c>
      <c r="Z808">
        <v>1</v>
      </c>
      <c r="AA808">
        <v>8</v>
      </c>
      <c r="AB808">
        <v>3</v>
      </c>
      <c r="AC808">
        <v>0</v>
      </c>
      <c r="AD808">
        <v>9</v>
      </c>
      <c r="AE808">
        <v>0</v>
      </c>
      <c r="AF808">
        <v>3</v>
      </c>
      <c r="AG808">
        <v>2</v>
      </c>
      <c r="AH808">
        <v>0</v>
      </c>
      <c r="AI808" t="s">
        <v>802</v>
      </c>
      <c r="AJ808">
        <v>35.736187000000001</v>
      </c>
      <c r="AK808" t="s">
        <v>803</v>
      </c>
      <c r="AL808">
        <v>-90.864250999999996</v>
      </c>
      <c r="AM808">
        <v>25</v>
      </c>
      <c r="AN808">
        <v>1700</v>
      </c>
      <c r="AO808" t="s">
        <v>118</v>
      </c>
      <c r="AP808">
        <v>-96</v>
      </c>
      <c r="AQ808">
        <v>-58</v>
      </c>
      <c r="AR808">
        <v>-448</v>
      </c>
      <c r="AZ808">
        <v>4366</v>
      </c>
      <c r="BA808">
        <v>1</v>
      </c>
      <c r="BB808" t="str">
        <f t="shared" si="193"/>
        <v xml:space="preserve">N325GC  </v>
      </c>
      <c r="BC808">
        <v>1</v>
      </c>
      <c r="BH808">
        <v>1775</v>
      </c>
      <c r="BI808">
        <v>1</v>
      </c>
      <c r="BJ808">
        <v>1</v>
      </c>
      <c r="BK808">
        <v>0</v>
      </c>
      <c r="BL808">
        <v>0</v>
      </c>
      <c r="BO808">
        <v>0</v>
      </c>
      <c r="BP808">
        <v>0</v>
      </c>
      <c r="BW808" t="str">
        <f>"15:30:23.805"</f>
        <v>15:30:23.805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0</v>
      </c>
      <c r="CP808" t="s">
        <v>119</v>
      </c>
      <c r="CQ808">
        <v>511</v>
      </c>
      <c r="CR808">
        <v>0</v>
      </c>
      <c r="CW808">
        <v>7006623</v>
      </c>
      <c r="CY808">
        <v>0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"01/04/2021 15:30:22.110"</f>
        <v>01/04/2021 15:30:22.110</v>
      </c>
      <c r="C809" t="str">
        <f t="shared" si="192"/>
        <v>FFDDD3C0</v>
      </c>
      <c r="D809" t="s">
        <v>113</v>
      </c>
      <c r="E809">
        <v>5</v>
      </c>
      <c r="H809">
        <v>169</v>
      </c>
      <c r="I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>"15:30:24.000"</f>
        <v>15:30:24.000</v>
      </c>
      <c r="T809" t="str">
        <f>"15:30:24.000"</f>
        <v>15:30:24.000</v>
      </c>
      <c r="U809" t="str">
        <f t="shared" si="191"/>
        <v>A3817C</v>
      </c>
      <c r="V809">
        <v>0</v>
      </c>
      <c r="W809">
        <v>0</v>
      </c>
      <c r="X809">
        <v>2</v>
      </c>
      <c r="Z809">
        <v>1</v>
      </c>
      <c r="AA809">
        <v>8</v>
      </c>
      <c r="AB809">
        <v>3</v>
      </c>
      <c r="AC809">
        <v>0</v>
      </c>
      <c r="AD809">
        <v>9</v>
      </c>
      <c r="AE809">
        <v>0</v>
      </c>
      <c r="AF809">
        <v>3</v>
      </c>
      <c r="AG809">
        <v>2</v>
      </c>
      <c r="AH809">
        <v>0</v>
      </c>
      <c r="AI809" t="s">
        <v>804</v>
      </c>
      <c r="AJ809">
        <v>35.735928999999999</v>
      </c>
      <c r="AK809" t="s">
        <v>805</v>
      </c>
      <c r="AL809">
        <v>-90.864808999999994</v>
      </c>
      <c r="AM809">
        <v>25</v>
      </c>
      <c r="AN809">
        <v>1700</v>
      </c>
      <c r="AO809" t="s">
        <v>118</v>
      </c>
      <c r="AP809">
        <v>-95</v>
      </c>
      <c r="AQ809">
        <v>-58</v>
      </c>
      <c r="AR809">
        <v>-448</v>
      </c>
      <c r="AZ809">
        <v>4366</v>
      </c>
      <c r="BA809">
        <v>1</v>
      </c>
      <c r="BB809" t="str">
        <f t="shared" si="193"/>
        <v xml:space="preserve">N325GC  </v>
      </c>
      <c r="BC809">
        <v>1</v>
      </c>
      <c r="BH809">
        <v>1775</v>
      </c>
      <c r="BI809">
        <v>1</v>
      </c>
      <c r="BJ809">
        <v>1</v>
      </c>
      <c r="BK809">
        <v>0</v>
      </c>
      <c r="BL809">
        <v>0</v>
      </c>
      <c r="BO809">
        <v>0</v>
      </c>
      <c r="BP809">
        <v>0</v>
      </c>
      <c r="BW809" t="str">
        <f>"15:30:24.214"</f>
        <v>15:30:24.214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0</v>
      </c>
      <c r="CP809" t="s">
        <v>119</v>
      </c>
      <c r="CQ809">
        <v>511</v>
      </c>
      <c r="CR809">
        <v>0</v>
      </c>
      <c r="CW809">
        <v>7006714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"01/04/2021 15:30:22.110"</f>
        <v>01/04/2021 15:30:22.110</v>
      </c>
      <c r="C810" t="str">
        <f t="shared" si="192"/>
        <v>FFDDD3C0</v>
      </c>
      <c r="D810" t="s">
        <v>178</v>
      </c>
      <c r="E810">
        <v>9</v>
      </c>
      <c r="F810">
        <v>1009</v>
      </c>
      <c r="G810" t="s">
        <v>114</v>
      </c>
      <c r="J810" t="s">
        <v>179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>"15:30:24.000"</f>
        <v>15:30:24.000</v>
      </c>
      <c r="T810" t="str">
        <f>"15:30:24.000"</f>
        <v>15:30:24.000</v>
      </c>
      <c r="U810" t="str">
        <f t="shared" si="191"/>
        <v>A3817C</v>
      </c>
      <c r="V810">
        <v>0</v>
      </c>
      <c r="W810">
        <v>0</v>
      </c>
      <c r="X810">
        <v>2</v>
      </c>
      <c r="Z810">
        <v>1</v>
      </c>
      <c r="AA810">
        <v>8</v>
      </c>
      <c r="AB810">
        <v>3</v>
      </c>
      <c r="AC810">
        <v>0</v>
      </c>
      <c r="AD810">
        <v>9</v>
      </c>
      <c r="AE810">
        <v>0</v>
      </c>
      <c r="AF810">
        <v>3</v>
      </c>
      <c r="AG810">
        <v>2</v>
      </c>
      <c r="AH810">
        <v>0</v>
      </c>
      <c r="AI810" t="s">
        <v>804</v>
      </c>
      <c r="AJ810">
        <v>35.735928999999999</v>
      </c>
      <c r="AK810" t="s">
        <v>805</v>
      </c>
      <c r="AL810">
        <v>-90.864808999999994</v>
      </c>
      <c r="AM810">
        <v>25</v>
      </c>
      <c r="AN810">
        <v>1700</v>
      </c>
      <c r="AO810" t="s">
        <v>118</v>
      </c>
      <c r="AP810">
        <v>-95</v>
      </c>
      <c r="AQ810">
        <v>-58</v>
      </c>
      <c r="AR810">
        <v>-448</v>
      </c>
      <c r="AZ810">
        <v>4366</v>
      </c>
      <c r="BA810">
        <v>1</v>
      </c>
      <c r="BB810" t="str">
        <f t="shared" si="193"/>
        <v xml:space="preserve">N325GC  </v>
      </c>
      <c r="BC810">
        <v>1</v>
      </c>
      <c r="BH810">
        <v>1775</v>
      </c>
      <c r="BI810">
        <v>1</v>
      </c>
      <c r="BJ810">
        <v>1</v>
      </c>
      <c r="BK810">
        <v>0</v>
      </c>
      <c r="BL810">
        <v>0</v>
      </c>
      <c r="BO810">
        <v>0</v>
      </c>
      <c r="BP810">
        <v>0</v>
      </c>
      <c r="BW810" t="str">
        <f>"15:30:24.214"</f>
        <v>15:30:24.214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0</v>
      </c>
      <c r="CP810" t="s">
        <v>119</v>
      </c>
      <c r="CQ810">
        <v>511</v>
      </c>
      <c r="CR810">
        <v>0</v>
      </c>
      <c r="CW810">
        <v>7006714</v>
      </c>
      <c r="CY810">
        <v>0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"01/04/2021 15:30:23.270"</f>
        <v>01/04/2021 15:30:23.270</v>
      </c>
      <c r="C811" t="str">
        <f t="shared" si="192"/>
        <v>FFDDD3C0</v>
      </c>
      <c r="D811" t="s">
        <v>113</v>
      </c>
      <c r="E811">
        <v>5</v>
      </c>
      <c r="H811">
        <v>169</v>
      </c>
      <c r="I811" t="s">
        <v>114</v>
      </c>
      <c r="J811" t="s">
        <v>115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>"15:30:25.000"</f>
        <v>15:30:25.000</v>
      </c>
      <c r="T811" t="str">
        <f>"15:30:25.000"</f>
        <v>15:30:25.000</v>
      </c>
      <c r="U811" t="str">
        <f t="shared" si="191"/>
        <v>A3817C</v>
      </c>
      <c r="V811">
        <v>0</v>
      </c>
      <c r="W811">
        <v>0</v>
      </c>
      <c r="X811">
        <v>2</v>
      </c>
      <c r="Z811">
        <v>1</v>
      </c>
      <c r="AA811">
        <v>8</v>
      </c>
      <c r="AB811">
        <v>3</v>
      </c>
      <c r="AC811">
        <v>0</v>
      </c>
      <c r="AD811">
        <v>9</v>
      </c>
      <c r="AE811">
        <v>0</v>
      </c>
      <c r="AF811">
        <v>3</v>
      </c>
      <c r="AG811">
        <v>2</v>
      </c>
      <c r="AH811">
        <v>0</v>
      </c>
      <c r="AI811" t="s">
        <v>806</v>
      </c>
      <c r="AJ811">
        <v>35.735629000000003</v>
      </c>
      <c r="AK811" t="s">
        <v>807</v>
      </c>
      <c r="AL811">
        <v>-90.865345000000005</v>
      </c>
      <c r="AM811">
        <v>25</v>
      </c>
      <c r="AN811">
        <v>1700</v>
      </c>
      <c r="AO811" t="s">
        <v>118</v>
      </c>
      <c r="AP811">
        <v>-94</v>
      </c>
      <c r="AQ811">
        <v>-60</v>
      </c>
      <c r="AR811">
        <v>-448</v>
      </c>
      <c r="AZ811">
        <v>4366</v>
      </c>
      <c r="BA811">
        <v>1</v>
      </c>
      <c r="BB811" t="str">
        <f t="shared" si="193"/>
        <v xml:space="preserve">N325GC  </v>
      </c>
      <c r="BC811">
        <v>1</v>
      </c>
      <c r="BH811">
        <v>1775</v>
      </c>
      <c r="BI811">
        <v>1</v>
      </c>
      <c r="BJ811">
        <v>1</v>
      </c>
      <c r="BK811">
        <v>0</v>
      </c>
      <c r="BL811">
        <v>0</v>
      </c>
      <c r="BO811">
        <v>0</v>
      </c>
      <c r="BP811">
        <v>0</v>
      </c>
      <c r="BW811" t="str">
        <f>"15:30:25.372"</f>
        <v>15:30:25.372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0</v>
      </c>
      <c r="CP811" t="s">
        <v>119</v>
      </c>
      <c r="CQ811">
        <v>511</v>
      </c>
      <c r="CR811">
        <v>0</v>
      </c>
      <c r="CW811">
        <v>7006947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"01/04/2021 15:30:23.270"</f>
        <v>01/04/2021 15:30:23.270</v>
      </c>
      <c r="C812" t="str">
        <f t="shared" si="192"/>
        <v>FFDDD3C0</v>
      </c>
      <c r="D812" t="s">
        <v>178</v>
      </c>
      <c r="E812">
        <v>9</v>
      </c>
      <c r="F812">
        <v>1009</v>
      </c>
      <c r="G812" t="s">
        <v>114</v>
      </c>
      <c r="J812" t="s">
        <v>179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>"15:30:25.000"</f>
        <v>15:30:25.000</v>
      </c>
      <c r="T812" t="str">
        <f>"15:30:25.000"</f>
        <v>15:30:25.000</v>
      </c>
      <c r="U812" t="str">
        <f t="shared" si="191"/>
        <v>A3817C</v>
      </c>
      <c r="V812">
        <v>0</v>
      </c>
      <c r="W812">
        <v>0</v>
      </c>
      <c r="X812">
        <v>2</v>
      </c>
      <c r="Z812">
        <v>1</v>
      </c>
      <c r="AA812">
        <v>8</v>
      </c>
      <c r="AB812">
        <v>3</v>
      </c>
      <c r="AC812">
        <v>0</v>
      </c>
      <c r="AD812">
        <v>9</v>
      </c>
      <c r="AE812">
        <v>0</v>
      </c>
      <c r="AF812">
        <v>3</v>
      </c>
      <c r="AG812">
        <v>2</v>
      </c>
      <c r="AH812">
        <v>0</v>
      </c>
      <c r="AI812" t="s">
        <v>806</v>
      </c>
      <c r="AJ812">
        <v>35.735629000000003</v>
      </c>
      <c r="AK812" t="s">
        <v>807</v>
      </c>
      <c r="AL812">
        <v>-90.865345000000005</v>
      </c>
      <c r="AM812">
        <v>25</v>
      </c>
      <c r="AN812">
        <v>1700</v>
      </c>
      <c r="AO812" t="s">
        <v>118</v>
      </c>
      <c r="AP812">
        <v>-94</v>
      </c>
      <c r="AQ812">
        <v>-60</v>
      </c>
      <c r="AR812">
        <v>-448</v>
      </c>
      <c r="AZ812">
        <v>4366</v>
      </c>
      <c r="BA812">
        <v>1</v>
      </c>
      <c r="BB812" t="str">
        <f t="shared" si="193"/>
        <v xml:space="preserve">N325GC  </v>
      </c>
      <c r="BC812">
        <v>1</v>
      </c>
      <c r="BH812">
        <v>1775</v>
      </c>
      <c r="BI812">
        <v>1</v>
      </c>
      <c r="BJ812">
        <v>1</v>
      </c>
      <c r="BK812">
        <v>0</v>
      </c>
      <c r="BL812">
        <v>0</v>
      </c>
      <c r="BO812">
        <v>0</v>
      </c>
      <c r="BP812">
        <v>0</v>
      </c>
      <c r="BW812" t="str">
        <f>"15:30:25.372"</f>
        <v>15:30:25.372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0</v>
      </c>
      <c r="CP812" t="s">
        <v>119</v>
      </c>
      <c r="CQ812">
        <v>511</v>
      </c>
      <c r="CR812">
        <v>0</v>
      </c>
      <c r="CW812">
        <v>7006947</v>
      </c>
      <c r="CY812">
        <v>0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"01/04/2021 15:30:50.226"</f>
        <v>01/04/2021 15:30:50.226</v>
      </c>
      <c r="C813" t="str">
        <f t="shared" si="192"/>
        <v>FFDDD3C0</v>
      </c>
      <c r="D813" t="s">
        <v>113</v>
      </c>
      <c r="E813">
        <v>5</v>
      </c>
      <c r="H813">
        <v>169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>"15:30:52.000"</f>
        <v>15:30:52.000</v>
      </c>
      <c r="T813" t="str">
        <f>"15:30:52.000"</f>
        <v>15:30:52.000</v>
      </c>
      <c r="U813" t="str">
        <f t="shared" si="191"/>
        <v>A3817C</v>
      </c>
      <c r="V813">
        <v>0</v>
      </c>
      <c r="W813">
        <v>0</v>
      </c>
      <c r="X813">
        <v>2</v>
      </c>
      <c r="Z813">
        <v>1</v>
      </c>
      <c r="AA813">
        <v>8</v>
      </c>
      <c r="AB813">
        <v>0</v>
      </c>
      <c r="AC813">
        <v>0</v>
      </c>
      <c r="AE813">
        <v>0</v>
      </c>
      <c r="AF813">
        <v>0</v>
      </c>
      <c r="AH813">
        <v>0</v>
      </c>
      <c r="AI813" t="s">
        <v>808</v>
      </c>
      <c r="AJ813">
        <v>35.726680999999999</v>
      </c>
      <c r="AK813" t="s">
        <v>809</v>
      </c>
      <c r="AL813">
        <v>-90.879249999999999</v>
      </c>
      <c r="AM813">
        <v>25</v>
      </c>
      <c r="AN813">
        <v>1400</v>
      </c>
      <c r="AO813" t="s">
        <v>118</v>
      </c>
      <c r="AP813">
        <v>-91</v>
      </c>
      <c r="AQ813">
        <v>-66</v>
      </c>
      <c r="AR813">
        <v>-320</v>
      </c>
      <c r="AZ813">
        <v>4366</v>
      </c>
      <c r="BA813">
        <v>1</v>
      </c>
      <c r="BB813" t="str">
        <f t="shared" si="193"/>
        <v xml:space="preserve">N325GC  </v>
      </c>
      <c r="BC813">
        <v>1</v>
      </c>
      <c r="BH813">
        <v>1500</v>
      </c>
      <c r="BI813">
        <v>0</v>
      </c>
      <c r="BJ813">
        <v>0</v>
      </c>
      <c r="BK813">
        <v>0</v>
      </c>
      <c r="BL813">
        <v>0</v>
      </c>
      <c r="BO813">
        <v>0</v>
      </c>
      <c r="BP813">
        <v>0</v>
      </c>
      <c r="BW813" t="str">
        <f>"15:30:52.272"</f>
        <v>15:30:52.272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 t="s">
        <v>119</v>
      </c>
      <c r="CQ813">
        <v>511</v>
      </c>
      <c r="CR813">
        <v>0</v>
      </c>
      <c r="CW813">
        <v>7012080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1</v>
      </c>
      <c r="DG813">
        <v>1</v>
      </c>
      <c r="DH813">
        <v>0</v>
      </c>
      <c r="DI813">
        <v>0</v>
      </c>
    </row>
    <row r="814" spans="1:113" x14ac:dyDescent="0.3">
      <c r="A814" t="str">
        <f>"01/04/2021 15:30:50.226"</f>
        <v>01/04/2021 15:30:50.226</v>
      </c>
      <c r="C814" t="str">
        <f>"FFDD93C0"</f>
        <v>FFDD93C0</v>
      </c>
      <c r="D814" t="s">
        <v>178</v>
      </c>
      <c r="E814">
        <v>9</v>
      </c>
      <c r="F814">
        <v>1009</v>
      </c>
      <c r="G814" t="s">
        <v>114</v>
      </c>
      <c r="J814" t="s">
        <v>179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>"15:30:52.000"</f>
        <v>15:30:52.000</v>
      </c>
      <c r="T814" t="str">
        <f>"15:30:52.000"</f>
        <v>15:30:52.000</v>
      </c>
      <c r="U814" t="str">
        <f t="shared" si="191"/>
        <v>A3817C</v>
      </c>
      <c r="V814">
        <v>0</v>
      </c>
      <c r="W814">
        <v>0</v>
      </c>
      <c r="X814">
        <v>2</v>
      </c>
      <c r="Z814">
        <v>1</v>
      </c>
      <c r="AA814">
        <v>8</v>
      </c>
      <c r="AB814">
        <v>0</v>
      </c>
      <c r="AC814">
        <v>0</v>
      </c>
      <c r="AE814">
        <v>0</v>
      </c>
      <c r="AF814">
        <v>0</v>
      </c>
      <c r="AH814">
        <v>0</v>
      </c>
      <c r="AI814" t="s">
        <v>808</v>
      </c>
      <c r="AJ814">
        <v>35.726680999999999</v>
      </c>
      <c r="AK814" t="s">
        <v>809</v>
      </c>
      <c r="AL814">
        <v>-90.879249999999999</v>
      </c>
      <c r="AM814">
        <v>25</v>
      </c>
      <c r="AN814">
        <v>1400</v>
      </c>
      <c r="AO814" t="s">
        <v>118</v>
      </c>
      <c r="AP814">
        <v>-91</v>
      </c>
      <c r="AQ814">
        <v>-66</v>
      </c>
      <c r="AR814">
        <v>-320</v>
      </c>
      <c r="AZ814">
        <v>4366</v>
      </c>
      <c r="BA814">
        <v>1</v>
      </c>
      <c r="BB814" t="str">
        <f t="shared" si="193"/>
        <v xml:space="preserve">N325GC  </v>
      </c>
      <c r="BC814">
        <v>1</v>
      </c>
      <c r="BH814">
        <v>1500</v>
      </c>
      <c r="BW814" t="str">
        <f>"15:30:52.272"</f>
        <v>15:30:52.272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 t="s">
        <v>119</v>
      </c>
      <c r="CQ814">
        <v>511</v>
      </c>
      <c r="CR814">
        <v>0</v>
      </c>
      <c r="CW814">
        <v>7012080</v>
      </c>
      <c r="CY814">
        <v>0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1</v>
      </c>
      <c r="DG814">
        <v>1</v>
      </c>
      <c r="DH814">
        <v>0</v>
      </c>
      <c r="DI814">
        <v>0</v>
      </c>
    </row>
    <row r="815" spans="1:113" x14ac:dyDescent="0.3">
      <c r="A815" t="str">
        <f>"01/04/2021 15:30:51.185"</f>
        <v>01/04/2021 15:30:51.185</v>
      </c>
      <c r="C815" t="str">
        <f>"FFDD93C0"</f>
        <v>FFDD93C0</v>
      </c>
      <c r="D815" t="s">
        <v>178</v>
      </c>
      <c r="E815">
        <v>9</v>
      </c>
      <c r="F815">
        <v>1009</v>
      </c>
      <c r="G815" t="s">
        <v>114</v>
      </c>
      <c r="J815" t="s">
        <v>179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>"15:30:53.000"</f>
        <v>15:30:53.000</v>
      </c>
      <c r="T815" t="str">
        <f>"15:30:53.000"</f>
        <v>15:30:53.000</v>
      </c>
      <c r="U815" t="str">
        <f t="shared" si="191"/>
        <v>A3817C</v>
      </c>
      <c r="V815">
        <v>0</v>
      </c>
      <c r="W815">
        <v>0</v>
      </c>
      <c r="X815">
        <v>2</v>
      </c>
      <c r="Z815">
        <v>1</v>
      </c>
      <c r="AA815">
        <v>8</v>
      </c>
      <c r="AB815">
        <v>0</v>
      </c>
      <c r="AC815">
        <v>0</v>
      </c>
      <c r="AE815">
        <v>0</v>
      </c>
      <c r="AF815">
        <v>0</v>
      </c>
      <c r="AH815">
        <v>0</v>
      </c>
      <c r="AI815" t="s">
        <v>810</v>
      </c>
      <c r="AJ815">
        <v>35.726379999999999</v>
      </c>
      <c r="AK815" t="s">
        <v>811</v>
      </c>
      <c r="AL815">
        <v>-90.879743000000005</v>
      </c>
      <c r="AM815">
        <v>25</v>
      </c>
      <c r="AN815">
        <v>1400</v>
      </c>
      <c r="AO815" t="s">
        <v>118</v>
      </c>
      <c r="AP815">
        <v>-90</v>
      </c>
      <c r="AQ815">
        <v>-64</v>
      </c>
      <c r="AR815">
        <v>0</v>
      </c>
      <c r="AZ815">
        <v>4366</v>
      </c>
      <c r="BA815">
        <v>1</v>
      </c>
      <c r="BB815" t="str">
        <f t="shared" si="193"/>
        <v xml:space="preserve">N325GC  </v>
      </c>
      <c r="BC815">
        <v>1</v>
      </c>
      <c r="BH815">
        <v>1500</v>
      </c>
      <c r="BW815" t="str">
        <f>"15:30:53.286"</f>
        <v>15:30:53.286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 t="s">
        <v>119</v>
      </c>
      <c r="CQ815">
        <v>511</v>
      </c>
      <c r="CR815">
        <v>0</v>
      </c>
      <c r="CW815">
        <v>7012265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1</v>
      </c>
      <c r="DG815">
        <v>1</v>
      </c>
      <c r="DH815">
        <v>0</v>
      </c>
      <c r="DI815">
        <v>0</v>
      </c>
    </row>
    <row r="816" spans="1:113" x14ac:dyDescent="0.3">
      <c r="A816" t="str">
        <f>"01/04/2021 15:30:51.185"</f>
        <v>01/04/2021 15:30:51.185</v>
      </c>
      <c r="C816" t="str">
        <f>"FFDDD3C0"</f>
        <v>FFDDD3C0</v>
      </c>
      <c r="D816" t="s">
        <v>113</v>
      </c>
      <c r="E816">
        <v>5</v>
      </c>
      <c r="H816">
        <v>169</v>
      </c>
      <c r="I816" t="s">
        <v>114</v>
      </c>
      <c r="J816" t="s">
        <v>115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>"15:30:53.000"</f>
        <v>15:30:53.000</v>
      </c>
      <c r="T816" t="str">
        <f>"15:30:53.000"</f>
        <v>15:30:53.000</v>
      </c>
      <c r="U816" t="str">
        <f t="shared" si="191"/>
        <v>A3817C</v>
      </c>
      <c r="V816">
        <v>0</v>
      </c>
      <c r="W816">
        <v>0</v>
      </c>
      <c r="X816">
        <v>2</v>
      </c>
      <c r="Z816">
        <v>1</v>
      </c>
      <c r="AA816">
        <v>8</v>
      </c>
      <c r="AB816">
        <v>0</v>
      </c>
      <c r="AC816">
        <v>0</v>
      </c>
      <c r="AE816">
        <v>0</v>
      </c>
      <c r="AF816">
        <v>0</v>
      </c>
      <c r="AH816">
        <v>0</v>
      </c>
      <c r="AI816" t="s">
        <v>810</v>
      </c>
      <c r="AJ816">
        <v>35.726379999999999</v>
      </c>
      <c r="AK816" t="s">
        <v>811</v>
      </c>
      <c r="AL816">
        <v>-90.879743000000005</v>
      </c>
      <c r="AM816">
        <v>25</v>
      </c>
      <c r="AN816">
        <v>1400</v>
      </c>
      <c r="AO816" t="s">
        <v>118</v>
      </c>
      <c r="AP816">
        <v>-90</v>
      </c>
      <c r="AQ816">
        <v>-64</v>
      </c>
      <c r="AR816">
        <v>0</v>
      </c>
      <c r="AZ816">
        <v>4366</v>
      </c>
      <c r="BA816">
        <v>1</v>
      </c>
      <c r="BB816" t="str">
        <f t="shared" si="193"/>
        <v xml:space="preserve">N325GC  </v>
      </c>
      <c r="BC816">
        <v>1</v>
      </c>
      <c r="BH816">
        <v>1500</v>
      </c>
      <c r="BI816">
        <v>0</v>
      </c>
      <c r="BJ816">
        <v>0</v>
      </c>
      <c r="BK816">
        <v>0</v>
      </c>
      <c r="BL816">
        <v>0</v>
      </c>
      <c r="BO816">
        <v>0</v>
      </c>
      <c r="BP816">
        <v>0</v>
      </c>
      <c r="BW816" t="str">
        <f>"15:30:53.286"</f>
        <v>15:30:53.286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 t="s">
        <v>119</v>
      </c>
      <c r="CQ816">
        <v>511</v>
      </c>
      <c r="CR816">
        <v>0</v>
      </c>
      <c r="CW816">
        <v>7012265</v>
      </c>
      <c r="CY816">
        <v>0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1</v>
      </c>
      <c r="DG816">
        <v>1</v>
      </c>
      <c r="DH816">
        <v>0</v>
      </c>
      <c r="DI816">
        <v>0</v>
      </c>
    </row>
    <row r="817" spans="1:113" x14ac:dyDescent="0.3">
      <c r="A817" t="str">
        <f>"01/04/2021 15:30:52.696"</f>
        <v>01/04/2021 15:30:52.696</v>
      </c>
      <c r="C817" t="str">
        <f>"FFD193C0"</f>
        <v>FFD193C0</v>
      </c>
      <c r="D817" t="s">
        <v>178</v>
      </c>
      <c r="E817">
        <v>9</v>
      </c>
      <c r="F817">
        <v>1009</v>
      </c>
      <c r="G817" t="s">
        <v>114</v>
      </c>
      <c r="J817" t="s">
        <v>179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>"15:30:54.000"</f>
        <v>15:30:54.000</v>
      </c>
      <c r="T817" t="str">
        <f>"15:30:54.000"</f>
        <v>15:30:54.000</v>
      </c>
      <c r="U817" t="str">
        <f t="shared" si="191"/>
        <v>A3817C</v>
      </c>
      <c r="V817">
        <v>0</v>
      </c>
      <c r="W817">
        <v>0</v>
      </c>
      <c r="X817">
        <v>2</v>
      </c>
      <c r="Z817">
        <v>1</v>
      </c>
      <c r="AA817">
        <v>8</v>
      </c>
      <c r="AB817">
        <v>0</v>
      </c>
      <c r="AC817">
        <v>0</v>
      </c>
      <c r="AE817">
        <v>0</v>
      </c>
      <c r="AF817">
        <v>0</v>
      </c>
      <c r="AH817">
        <v>0</v>
      </c>
      <c r="AI817" t="s">
        <v>812</v>
      </c>
      <c r="AJ817">
        <v>35.726080000000003</v>
      </c>
      <c r="AK817" t="s">
        <v>813</v>
      </c>
      <c r="AL817">
        <v>-90.880257999999998</v>
      </c>
      <c r="AM817">
        <v>25</v>
      </c>
      <c r="AN817">
        <v>1400</v>
      </c>
      <c r="AO817" t="s">
        <v>118</v>
      </c>
      <c r="AP817">
        <v>-91</v>
      </c>
      <c r="AQ817">
        <v>-60</v>
      </c>
      <c r="AR817">
        <v>128</v>
      </c>
      <c r="AZ817">
        <v>4366</v>
      </c>
      <c r="BA817">
        <v>1</v>
      </c>
      <c r="BH817">
        <v>1500</v>
      </c>
      <c r="BW817" t="str">
        <f>"15:30:54.781"</f>
        <v>15:30:54.781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 t="s">
        <v>119</v>
      </c>
      <c r="CQ817">
        <v>511</v>
      </c>
      <c r="CR817">
        <v>0</v>
      </c>
      <c r="CW817">
        <v>7012565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1</v>
      </c>
      <c r="DG817">
        <v>1</v>
      </c>
      <c r="DH817">
        <v>0</v>
      </c>
      <c r="DI817">
        <v>1</v>
      </c>
    </row>
    <row r="818" spans="1:113" x14ac:dyDescent="0.3">
      <c r="A818" t="str">
        <f>"01/04/2021 15:30:52.696"</f>
        <v>01/04/2021 15:30:52.696</v>
      </c>
      <c r="C818" t="str">
        <f>"FFD1D3C0"</f>
        <v>FFD1D3C0</v>
      </c>
      <c r="D818" t="s">
        <v>113</v>
      </c>
      <c r="E818">
        <v>5</v>
      </c>
      <c r="H818">
        <v>169</v>
      </c>
      <c r="I818" t="s">
        <v>114</v>
      </c>
      <c r="J818" t="s">
        <v>115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>"15:30:54.000"</f>
        <v>15:30:54.000</v>
      </c>
      <c r="T818" t="str">
        <f>"15:30:54.000"</f>
        <v>15:30:54.000</v>
      </c>
      <c r="U818" t="str">
        <f t="shared" si="191"/>
        <v>A3817C</v>
      </c>
      <c r="V818">
        <v>0</v>
      </c>
      <c r="W818">
        <v>0</v>
      </c>
      <c r="X818">
        <v>2</v>
      </c>
      <c r="Z818">
        <v>1</v>
      </c>
      <c r="AA818">
        <v>8</v>
      </c>
      <c r="AB818">
        <v>0</v>
      </c>
      <c r="AC818">
        <v>0</v>
      </c>
      <c r="AE818">
        <v>0</v>
      </c>
      <c r="AF818">
        <v>0</v>
      </c>
      <c r="AH818">
        <v>0</v>
      </c>
      <c r="AI818" t="s">
        <v>812</v>
      </c>
      <c r="AJ818">
        <v>35.726080000000003</v>
      </c>
      <c r="AK818" t="s">
        <v>813</v>
      </c>
      <c r="AL818">
        <v>-90.880257999999998</v>
      </c>
      <c r="AM818">
        <v>25</v>
      </c>
      <c r="AN818">
        <v>1400</v>
      </c>
      <c r="AO818" t="s">
        <v>118</v>
      </c>
      <c r="AP818">
        <v>-91</v>
      </c>
      <c r="AQ818">
        <v>-60</v>
      </c>
      <c r="AR818">
        <v>128</v>
      </c>
      <c r="AZ818">
        <v>4366</v>
      </c>
      <c r="BA818">
        <v>1</v>
      </c>
      <c r="BH818">
        <v>1500</v>
      </c>
      <c r="BI818">
        <v>0</v>
      </c>
      <c r="BJ818">
        <v>0</v>
      </c>
      <c r="BK818">
        <v>0</v>
      </c>
      <c r="BL818">
        <v>0</v>
      </c>
      <c r="BO818">
        <v>0</v>
      </c>
      <c r="BP818">
        <v>0</v>
      </c>
      <c r="BW818" t="str">
        <f>"15:30:54.781"</f>
        <v>15:30:54.781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 t="s">
        <v>119</v>
      </c>
      <c r="CQ818">
        <v>511</v>
      </c>
      <c r="CR818">
        <v>0</v>
      </c>
      <c r="CW818">
        <v>7012565</v>
      </c>
      <c r="CY818">
        <v>0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1</v>
      </c>
      <c r="DG818">
        <v>1</v>
      </c>
      <c r="DH818">
        <v>0</v>
      </c>
      <c r="DI818">
        <v>1</v>
      </c>
    </row>
    <row r="819" spans="1:113" x14ac:dyDescent="0.3">
      <c r="A819" t="str">
        <f>"01/04/2021 15:30:53.701"</f>
        <v>01/04/2021 15:30:53.701</v>
      </c>
      <c r="C819" t="str">
        <f t="shared" ref="C819:C850" si="194">"FFDDD3C0"</f>
        <v>FFDDD3C0</v>
      </c>
      <c r="D819" t="s">
        <v>178</v>
      </c>
      <c r="E819">
        <v>9</v>
      </c>
      <c r="F819">
        <v>1009</v>
      </c>
      <c r="G819" t="s">
        <v>114</v>
      </c>
      <c r="J819" t="s">
        <v>179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>"15:30:55.000"</f>
        <v>15:30:55.000</v>
      </c>
      <c r="T819" t="str">
        <f>"15:30:55.000"</f>
        <v>15:30:55.000</v>
      </c>
      <c r="U819" t="str">
        <f t="shared" si="191"/>
        <v>A3817C</v>
      </c>
      <c r="V819">
        <v>0</v>
      </c>
      <c r="W819">
        <v>0</v>
      </c>
      <c r="X819">
        <v>2</v>
      </c>
      <c r="Z819">
        <v>1</v>
      </c>
      <c r="AA819">
        <v>8</v>
      </c>
      <c r="AB819">
        <v>3</v>
      </c>
      <c r="AC819">
        <v>0</v>
      </c>
      <c r="AD819">
        <v>9</v>
      </c>
      <c r="AE819">
        <v>0</v>
      </c>
      <c r="AF819">
        <v>0</v>
      </c>
      <c r="AG819">
        <v>2</v>
      </c>
      <c r="AH819">
        <v>0</v>
      </c>
      <c r="AI819" t="s">
        <v>814</v>
      </c>
      <c r="AJ819">
        <v>35.72578</v>
      </c>
      <c r="AK819" t="s">
        <v>815</v>
      </c>
      <c r="AL819">
        <v>-90.880773000000005</v>
      </c>
      <c r="AM819">
        <v>25</v>
      </c>
      <c r="AN819">
        <v>1400</v>
      </c>
      <c r="AO819" t="s">
        <v>118</v>
      </c>
      <c r="AP819">
        <v>-90</v>
      </c>
      <c r="AQ819">
        <v>-60</v>
      </c>
      <c r="AR819">
        <v>192</v>
      </c>
      <c r="AZ819">
        <v>4366</v>
      </c>
      <c r="BA819">
        <v>1</v>
      </c>
      <c r="BB819" t="str">
        <f t="shared" ref="BB819:BB850" si="195">"N325GC  "</f>
        <v xml:space="preserve">N325GC  </v>
      </c>
      <c r="BC819">
        <v>1</v>
      </c>
      <c r="BH819">
        <v>1500</v>
      </c>
      <c r="BI819">
        <v>1</v>
      </c>
      <c r="BJ819">
        <v>1</v>
      </c>
      <c r="BK819">
        <v>0</v>
      </c>
      <c r="BL819">
        <v>0</v>
      </c>
      <c r="BO819">
        <v>0</v>
      </c>
      <c r="BP819">
        <v>0</v>
      </c>
      <c r="BW819" t="str">
        <f>"15:30:55.783"</f>
        <v>15:30:55.783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0</v>
      </c>
      <c r="CP819" t="s">
        <v>119</v>
      </c>
      <c r="CQ819">
        <v>511</v>
      </c>
      <c r="CR819">
        <v>0</v>
      </c>
      <c r="CW819">
        <v>7012749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"01/04/2021 15:30:53.701"</f>
        <v>01/04/2021 15:30:53.701</v>
      </c>
      <c r="C820" t="str">
        <f t="shared" si="194"/>
        <v>FFDDD3C0</v>
      </c>
      <c r="D820" t="s">
        <v>113</v>
      </c>
      <c r="E820">
        <v>5</v>
      </c>
      <c r="H820">
        <v>169</v>
      </c>
      <c r="I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>"15:30:55.000"</f>
        <v>15:30:55.000</v>
      </c>
      <c r="T820" t="str">
        <f>"15:30:55.000"</f>
        <v>15:30:55.000</v>
      </c>
      <c r="U820" t="str">
        <f t="shared" si="191"/>
        <v>A3817C</v>
      </c>
      <c r="V820">
        <v>0</v>
      </c>
      <c r="W820">
        <v>0</v>
      </c>
      <c r="X820">
        <v>2</v>
      </c>
      <c r="Z820">
        <v>1</v>
      </c>
      <c r="AA820">
        <v>8</v>
      </c>
      <c r="AB820">
        <v>3</v>
      </c>
      <c r="AC820">
        <v>0</v>
      </c>
      <c r="AD820">
        <v>9</v>
      </c>
      <c r="AE820">
        <v>0</v>
      </c>
      <c r="AF820">
        <v>0</v>
      </c>
      <c r="AG820">
        <v>2</v>
      </c>
      <c r="AH820">
        <v>0</v>
      </c>
      <c r="AI820" t="s">
        <v>814</v>
      </c>
      <c r="AJ820">
        <v>35.72578</v>
      </c>
      <c r="AK820" t="s">
        <v>815</v>
      </c>
      <c r="AL820">
        <v>-90.880773000000005</v>
      </c>
      <c r="AM820">
        <v>25</v>
      </c>
      <c r="AN820">
        <v>1400</v>
      </c>
      <c r="AO820" t="s">
        <v>118</v>
      </c>
      <c r="AP820">
        <v>-90</v>
      </c>
      <c r="AQ820">
        <v>-60</v>
      </c>
      <c r="AR820">
        <v>192</v>
      </c>
      <c r="AZ820">
        <v>4366</v>
      </c>
      <c r="BA820">
        <v>1</v>
      </c>
      <c r="BB820" t="str">
        <f t="shared" si="195"/>
        <v xml:space="preserve">N325GC  </v>
      </c>
      <c r="BC820">
        <v>1</v>
      </c>
      <c r="BH820">
        <v>1500</v>
      </c>
      <c r="BI820">
        <v>1</v>
      </c>
      <c r="BJ820">
        <v>1</v>
      </c>
      <c r="BK820">
        <v>0</v>
      </c>
      <c r="BL820">
        <v>0</v>
      </c>
      <c r="BO820">
        <v>0</v>
      </c>
      <c r="BP820">
        <v>0</v>
      </c>
      <c r="BW820" t="str">
        <f>"15:30:55.783"</f>
        <v>15:30:55.783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0</v>
      </c>
      <c r="CP820" t="s">
        <v>119</v>
      </c>
      <c r="CQ820">
        <v>511</v>
      </c>
      <c r="CR820">
        <v>0</v>
      </c>
      <c r="CW820">
        <v>7012749</v>
      </c>
      <c r="CY820">
        <v>0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"01/04/2021 15:30:54.406"</f>
        <v>01/04/2021 15:30:54.406</v>
      </c>
      <c r="C821" t="str">
        <f t="shared" si="194"/>
        <v>FFDDD3C0</v>
      </c>
      <c r="D821" t="s">
        <v>178</v>
      </c>
      <c r="E821">
        <v>9</v>
      </c>
      <c r="F821">
        <v>1009</v>
      </c>
      <c r="G821" t="s">
        <v>114</v>
      </c>
      <c r="J821" t="s">
        <v>179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>"15:30:56.000"</f>
        <v>15:30:56.000</v>
      </c>
      <c r="T821" t="str">
        <f>"15:30:56.000"</f>
        <v>15:30:56.000</v>
      </c>
      <c r="U821" t="str">
        <f t="shared" si="191"/>
        <v>A3817C</v>
      </c>
      <c r="V821">
        <v>0</v>
      </c>
      <c r="W821">
        <v>0</v>
      </c>
      <c r="X821">
        <v>2</v>
      </c>
      <c r="Z821">
        <v>1</v>
      </c>
      <c r="AA821">
        <v>8</v>
      </c>
      <c r="AB821">
        <v>3</v>
      </c>
      <c r="AC821">
        <v>0</v>
      </c>
      <c r="AD821">
        <v>9</v>
      </c>
      <c r="AE821">
        <v>0</v>
      </c>
      <c r="AF821">
        <v>0</v>
      </c>
      <c r="AG821">
        <v>2</v>
      </c>
      <c r="AH821">
        <v>0</v>
      </c>
      <c r="AI821" t="s">
        <v>816</v>
      </c>
      <c r="AJ821">
        <v>35.725501000000001</v>
      </c>
      <c r="AK821" t="s">
        <v>817</v>
      </c>
      <c r="AL821">
        <v>-90.881309999999999</v>
      </c>
      <c r="AM821">
        <v>25</v>
      </c>
      <c r="AN821">
        <v>1400</v>
      </c>
      <c r="AO821" t="s">
        <v>118</v>
      </c>
      <c r="AP821">
        <v>-90</v>
      </c>
      <c r="AQ821">
        <v>-59</v>
      </c>
      <c r="AR821">
        <v>128</v>
      </c>
      <c r="AZ821">
        <v>4366</v>
      </c>
      <c r="BA821">
        <v>1</v>
      </c>
      <c r="BB821" t="str">
        <f t="shared" si="195"/>
        <v xml:space="preserve">N325GC  </v>
      </c>
      <c r="BC821">
        <v>1</v>
      </c>
      <c r="BH821">
        <v>1500</v>
      </c>
      <c r="BI821">
        <v>1</v>
      </c>
      <c r="BJ821">
        <v>1</v>
      </c>
      <c r="BK821">
        <v>0</v>
      </c>
      <c r="BL821">
        <v>0</v>
      </c>
      <c r="BO821">
        <v>0</v>
      </c>
      <c r="BP821">
        <v>0</v>
      </c>
      <c r="BW821" t="str">
        <f>"15:30:56.472"</f>
        <v>15:30:56.472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1</v>
      </c>
      <c r="CP821" t="s">
        <v>119</v>
      </c>
      <c r="CQ821">
        <v>511</v>
      </c>
      <c r="CR821">
        <v>0</v>
      </c>
      <c r="CW821">
        <v>7012879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"01/04/2021 15:30:54.406"</f>
        <v>01/04/2021 15:30:54.406</v>
      </c>
      <c r="C822" t="str">
        <f t="shared" si="194"/>
        <v>FFDDD3C0</v>
      </c>
      <c r="D822" t="s">
        <v>113</v>
      </c>
      <c r="E822">
        <v>5</v>
      </c>
      <c r="H822">
        <v>169</v>
      </c>
      <c r="I822" t="s">
        <v>114</v>
      </c>
      <c r="J822" t="s">
        <v>115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>"15:30:56.000"</f>
        <v>15:30:56.000</v>
      </c>
      <c r="T822" t="str">
        <f>"15:30:56.000"</f>
        <v>15:30:56.000</v>
      </c>
      <c r="U822" t="str">
        <f t="shared" si="191"/>
        <v>A3817C</v>
      </c>
      <c r="V822">
        <v>0</v>
      </c>
      <c r="W822">
        <v>0</v>
      </c>
      <c r="X822">
        <v>2</v>
      </c>
      <c r="Z822">
        <v>1</v>
      </c>
      <c r="AA822">
        <v>8</v>
      </c>
      <c r="AB822">
        <v>3</v>
      </c>
      <c r="AC822">
        <v>0</v>
      </c>
      <c r="AD822">
        <v>9</v>
      </c>
      <c r="AE822">
        <v>0</v>
      </c>
      <c r="AF822">
        <v>0</v>
      </c>
      <c r="AG822">
        <v>2</v>
      </c>
      <c r="AH822">
        <v>0</v>
      </c>
      <c r="AI822" t="s">
        <v>816</v>
      </c>
      <c r="AJ822">
        <v>35.725501000000001</v>
      </c>
      <c r="AK822" t="s">
        <v>817</v>
      </c>
      <c r="AL822">
        <v>-90.881309999999999</v>
      </c>
      <c r="AM822">
        <v>25</v>
      </c>
      <c r="AN822">
        <v>1400</v>
      </c>
      <c r="AO822" t="s">
        <v>118</v>
      </c>
      <c r="AP822">
        <v>-90</v>
      </c>
      <c r="AQ822">
        <v>-59</v>
      </c>
      <c r="AR822">
        <v>128</v>
      </c>
      <c r="AZ822">
        <v>4366</v>
      </c>
      <c r="BA822">
        <v>1</v>
      </c>
      <c r="BB822" t="str">
        <f t="shared" si="195"/>
        <v xml:space="preserve">N325GC  </v>
      </c>
      <c r="BC822">
        <v>1</v>
      </c>
      <c r="BH822">
        <v>1500</v>
      </c>
      <c r="BI822">
        <v>1</v>
      </c>
      <c r="BJ822">
        <v>1</v>
      </c>
      <c r="BK822">
        <v>0</v>
      </c>
      <c r="BL822">
        <v>0</v>
      </c>
      <c r="BO822">
        <v>0</v>
      </c>
      <c r="BP822">
        <v>0</v>
      </c>
      <c r="BW822" t="str">
        <f>"15:30:56.472"</f>
        <v>15:30:56.472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1</v>
      </c>
      <c r="CP822" t="s">
        <v>119</v>
      </c>
      <c r="CQ822">
        <v>511</v>
      </c>
      <c r="CR822">
        <v>0</v>
      </c>
      <c r="CW822">
        <v>7012879</v>
      </c>
      <c r="CY822">
        <v>0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"01/04/2021 15:30:55.776"</f>
        <v>01/04/2021 15:30:55.776</v>
      </c>
      <c r="C823" t="str">
        <f t="shared" si="194"/>
        <v>FFDDD3C0</v>
      </c>
      <c r="D823" t="s">
        <v>113</v>
      </c>
      <c r="E823">
        <v>5</v>
      </c>
      <c r="H823">
        <v>169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>"15:30:57.000"</f>
        <v>15:30:57.000</v>
      </c>
      <c r="T823" t="str">
        <f>"15:30:57.000"</f>
        <v>15:30:57.000</v>
      </c>
      <c r="U823" t="str">
        <f t="shared" si="191"/>
        <v>A3817C</v>
      </c>
      <c r="V823">
        <v>0</v>
      </c>
      <c r="W823">
        <v>0</v>
      </c>
      <c r="X823">
        <v>2</v>
      </c>
      <c r="Z823">
        <v>1</v>
      </c>
      <c r="AA823">
        <v>8</v>
      </c>
      <c r="AB823">
        <v>3</v>
      </c>
      <c r="AC823">
        <v>0</v>
      </c>
      <c r="AD823">
        <v>9</v>
      </c>
      <c r="AE823">
        <v>0</v>
      </c>
      <c r="AF823">
        <v>0</v>
      </c>
      <c r="AG823">
        <v>2</v>
      </c>
      <c r="AH823">
        <v>0</v>
      </c>
      <c r="AI823" t="s">
        <v>818</v>
      </c>
      <c r="AJ823">
        <v>35.725222000000002</v>
      </c>
      <c r="AK823" t="s">
        <v>819</v>
      </c>
      <c r="AL823">
        <v>-90.881845999999996</v>
      </c>
      <c r="AM823">
        <v>25</v>
      </c>
      <c r="AN823">
        <v>1400</v>
      </c>
      <c r="AO823" t="s">
        <v>118</v>
      </c>
      <c r="AP823">
        <v>-89</v>
      </c>
      <c r="AQ823">
        <v>-58</v>
      </c>
      <c r="AR823">
        <v>64</v>
      </c>
      <c r="AZ823">
        <v>4366</v>
      </c>
      <c r="BA823">
        <v>1</v>
      </c>
      <c r="BB823" t="str">
        <f t="shared" si="195"/>
        <v xml:space="preserve">N325GC  </v>
      </c>
      <c r="BC823">
        <v>1</v>
      </c>
      <c r="BH823">
        <v>1500</v>
      </c>
      <c r="BI823">
        <v>1</v>
      </c>
      <c r="BJ823">
        <v>1</v>
      </c>
      <c r="BK823">
        <v>0</v>
      </c>
      <c r="BL823">
        <v>0</v>
      </c>
      <c r="BO823">
        <v>0</v>
      </c>
      <c r="BP823">
        <v>0</v>
      </c>
      <c r="BW823" t="str">
        <f>"15:30:57.861"</f>
        <v>15:30:57.861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0</v>
      </c>
      <c r="CP823" t="s">
        <v>119</v>
      </c>
      <c r="CQ823">
        <v>511</v>
      </c>
      <c r="CR823">
        <v>0</v>
      </c>
      <c r="CW823">
        <v>7013142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"01/04/2021 15:30:55.776"</f>
        <v>01/04/2021 15:30:55.776</v>
      </c>
      <c r="C824" t="str">
        <f t="shared" si="194"/>
        <v>FFDDD3C0</v>
      </c>
      <c r="D824" t="s">
        <v>178</v>
      </c>
      <c r="E824">
        <v>9</v>
      </c>
      <c r="F824">
        <v>1009</v>
      </c>
      <c r="G824" t="s">
        <v>114</v>
      </c>
      <c r="J824" t="s">
        <v>179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>"15:30:57.000"</f>
        <v>15:30:57.000</v>
      </c>
      <c r="T824" t="str">
        <f>"15:30:57.000"</f>
        <v>15:30:57.000</v>
      </c>
      <c r="U824" t="str">
        <f t="shared" si="191"/>
        <v>A3817C</v>
      </c>
      <c r="V824">
        <v>0</v>
      </c>
      <c r="W824">
        <v>0</v>
      </c>
      <c r="X824">
        <v>2</v>
      </c>
      <c r="Z824">
        <v>1</v>
      </c>
      <c r="AA824">
        <v>8</v>
      </c>
      <c r="AB824">
        <v>3</v>
      </c>
      <c r="AC824">
        <v>0</v>
      </c>
      <c r="AD824">
        <v>9</v>
      </c>
      <c r="AE824">
        <v>0</v>
      </c>
      <c r="AF824">
        <v>0</v>
      </c>
      <c r="AG824">
        <v>2</v>
      </c>
      <c r="AH824">
        <v>0</v>
      </c>
      <c r="AI824" t="s">
        <v>818</v>
      </c>
      <c r="AJ824">
        <v>35.725222000000002</v>
      </c>
      <c r="AK824" t="s">
        <v>819</v>
      </c>
      <c r="AL824">
        <v>-90.881845999999996</v>
      </c>
      <c r="AM824">
        <v>25</v>
      </c>
      <c r="AN824">
        <v>1400</v>
      </c>
      <c r="AO824" t="s">
        <v>118</v>
      </c>
      <c r="AP824">
        <v>-89</v>
      </c>
      <c r="AQ824">
        <v>-58</v>
      </c>
      <c r="AR824">
        <v>64</v>
      </c>
      <c r="AZ824">
        <v>4366</v>
      </c>
      <c r="BA824">
        <v>1</v>
      </c>
      <c r="BB824" t="str">
        <f t="shared" si="195"/>
        <v xml:space="preserve">N325GC  </v>
      </c>
      <c r="BC824">
        <v>1</v>
      </c>
      <c r="BH824">
        <v>1500</v>
      </c>
      <c r="BI824">
        <v>1</v>
      </c>
      <c r="BJ824">
        <v>1</v>
      </c>
      <c r="BK824">
        <v>0</v>
      </c>
      <c r="BL824">
        <v>0</v>
      </c>
      <c r="BO824">
        <v>0</v>
      </c>
      <c r="BP824">
        <v>0</v>
      </c>
      <c r="BW824" t="str">
        <f>"15:30:57.861"</f>
        <v>15:30:57.861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0</v>
      </c>
      <c r="CP824" t="s">
        <v>119</v>
      </c>
      <c r="CQ824">
        <v>511</v>
      </c>
      <c r="CR824">
        <v>0</v>
      </c>
      <c r="CW824">
        <v>7013142</v>
      </c>
      <c r="CY824">
        <v>0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"01/04/2021 15:30:56.433"</f>
        <v>01/04/2021 15:30:56.433</v>
      </c>
      <c r="C825" t="str">
        <f t="shared" si="194"/>
        <v>FFDDD3C0</v>
      </c>
      <c r="D825" t="s">
        <v>113</v>
      </c>
      <c r="E825">
        <v>5</v>
      </c>
      <c r="H825">
        <v>169</v>
      </c>
      <c r="I825" t="s">
        <v>114</v>
      </c>
      <c r="J825" t="s">
        <v>115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>"15:30:58.000"</f>
        <v>15:30:58.000</v>
      </c>
      <c r="T825" t="str">
        <f>"15:30:58.000"</f>
        <v>15:30:58.000</v>
      </c>
      <c r="U825" t="str">
        <f t="shared" si="191"/>
        <v>A3817C</v>
      </c>
      <c r="V825">
        <v>0</v>
      </c>
      <c r="W825">
        <v>0</v>
      </c>
      <c r="X825">
        <v>2</v>
      </c>
      <c r="Z825">
        <v>1</v>
      </c>
      <c r="AA825">
        <v>8</v>
      </c>
      <c r="AB825">
        <v>3</v>
      </c>
      <c r="AC825">
        <v>0</v>
      </c>
      <c r="AD825">
        <v>9</v>
      </c>
      <c r="AE825">
        <v>0</v>
      </c>
      <c r="AF825">
        <v>0</v>
      </c>
      <c r="AG825">
        <v>2</v>
      </c>
      <c r="AH825">
        <v>0</v>
      </c>
      <c r="AI825" t="s">
        <v>820</v>
      </c>
      <c r="AJ825">
        <v>35.724964</v>
      </c>
      <c r="AK825" t="s">
        <v>821</v>
      </c>
      <c r="AL825">
        <v>-90.882361000000003</v>
      </c>
      <c r="AM825">
        <v>25</v>
      </c>
      <c r="AN825">
        <v>1400</v>
      </c>
      <c r="AO825" t="s">
        <v>118</v>
      </c>
      <c r="AP825">
        <v>-88</v>
      </c>
      <c r="AQ825">
        <v>-58</v>
      </c>
      <c r="AR825">
        <v>64</v>
      </c>
      <c r="AZ825">
        <v>4366</v>
      </c>
      <c r="BA825">
        <v>1</v>
      </c>
      <c r="BB825" t="str">
        <f t="shared" si="195"/>
        <v xml:space="preserve">N325GC  </v>
      </c>
      <c r="BC825">
        <v>1</v>
      </c>
      <c r="BH825">
        <v>1475</v>
      </c>
      <c r="BI825">
        <v>1</v>
      </c>
      <c r="BJ825">
        <v>1</v>
      </c>
      <c r="BK825">
        <v>0</v>
      </c>
      <c r="BL825">
        <v>0</v>
      </c>
      <c r="BO825">
        <v>0</v>
      </c>
      <c r="BP825">
        <v>0</v>
      </c>
      <c r="BW825" t="str">
        <f>"15:30:58.543"</f>
        <v>15:30:58.543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0</v>
      </c>
      <c r="CP825" t="s">
        <v>119</v>
      </c>
      <c r="CQ825">
        <v>511</v>
      </c>
      <c r="CR825">
        <v>0</v>
      </c>
      <c r="CW825">
        <v>7013275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"01/04/2021 15:30:56.433"</f>
        <v>01/04/2021 15:30:56.433</v>
      </c>
      <c r="C826" t="str">
        <f t="shared" si="194"/>
        <v>FFDDD3C0</v>
      </c>
      <c r="D826" t="s">
        <v>178</v>
      </c>
      <c r="E826">
        <v>9</v>
      </c>
      <c r="F826">
        <v>1009</v>
      </c>
      <c r="G826" t="s">
        <v>114</v>
      </c>
      <c r="J826" t="s">
        <v>179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>"15:30:58.000"</f>
        <v>15:30:58.000</v>
      </c>
      <c r="T826" t="str">
        <f>"15:30:58.000"</f>
        <v>15:30:58.000</v>
      </c>
      <c r="U826" t="str">
        <f t="shared" si="191"/>
        <v>A3817C</v>
      </c>
      <c r="V826">
        <v>0</v>
      </c>
      <c r="W826">
        <v>0</v>
      </c>
      <c r="X826">
        <v>2</v>
      </c>
      <c r="Z826">
        <v>1</v>
      </c>
      <c r="AA826">
        <v>8</v>
      </c>
      <c r="AB826">
        <v>3</v>
      </c>
      <c r="AC826">
        <v>0</v>
      </c>
      <c r="AD826">
        <v>9</v>
      </c>
      <c r="AE826">
        <v>0</v>
      </c>
      <c r="AF826">
        <v>0</v>
      </c>
      <c r="AG826">
        <v>2</v>
      </c>
      <c r="AH826">
        <v>0</v>
      </c>
      <c r="AI826" t="s">
        <v>820</v>
      </c>
      <c r="AJ826">
        <v>35.724964</v>
      </c>
      <c r="AK826" t="s">
        <v>821</v>
      </c>
      <c r="AL826">
        <v>-90.882361000000003</v>
      </c>
      <c r="AM826">
        <v>25</v>
      </c>
      <c r="AN826">
        <v>1400</v>
      </c>
      <c r="AO826" t="s">
        <v>118</v>
      </c>
      <c r="AP826">
        <v>-88</v>
      </c>
      <c r="AQ826">
        <v>-58</v>
      </c>
      <c r="AR826">
        <v>64</v>
      </c>
      <c r="AZ826">
        <v>4366</v>
      </c>
      <c r="BA826">
        <v>1</v>
      </c>
      <c r="BB826" t="str">
        <f t="shared" si="195"/>
        <v xml:space="preserve">N325GC  </v>
      </c>
      <c r="BC826">
        <v>1</v>
      </c>
      <c r="BH826">
        <v>1475</v>
      </c>
      <c r="BI826">
        <v>1</v>
      </c>
      <c r="BJ826">
        <v>1</v>
      </c>
      <c r="BK826">
        <v>0</v>
      </c>
      <c r="BL826">
        <v>0</v>
      </c>
      <c r="BO826">
        <v>0</v>
      </c>
      <c r="BP826">
        <v>0</v>
      </c>
      <c r="BW826" t="str">
        <f>"15:30:58.543"</f>
        <v>15:30:58.543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0</v>
      </c>
      <c r="CP826" t="s">
        <v>119</v>
      </c>
      <c r="CQ826">
        <v>511</v>
      </c>
      <c r="CR826">
        <v>0</v>
      </c>
      <c r="CW826">
        <v>7013275</v>
      </c>
      <c r="CY826">
        <v>0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"01/04/2021 15:30:57.644"</f>
        <v>01/04/2021 15:30:57.644</v>
      </c>
      <c r="C827" t="str">
        <f t="shared" si="194"/>
        <v>FFDDD3C0</v>
      </c>
      <c r="D827" t="s">
        <v>113</v>
      </c>
      <c r="E827">
        <v>5</v>
      </c>
      <c r="H827">
        <v>169</v>
      </c>
      <c r="I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>"15:30:59.000"</f>
        <v>15:30:59.000</v>
      </c>
      <c r="T827" t="str">
        <f>"15:30:59.000"</f>
        <v>15:30:59.000</v>
      </c>
      <c r="U827" t="str">
        <f t="shared" si="191"/>
        <v>A3817C</v>
      </c>
      <c r="V827">
        <v>0</v>
      </c>
      <c r="W827">
        <v>0</v>
      </c>
      <c r="X827">
        <v>2</v>
      </c>
      <c r="Z827">
        <v>1</v>
      </c>
      <c r="AA827">
        <v>8</v>
      </c>
      <c r="AB827">
        <v>3</v>
      </c>
      <c r="AC827">
        <v>0</v>
      </c>
      <c r="AD827">
        <v>9</v>
      </c>
      <c r="AE827">
        <v>0</v>
      </c>
      <c r="AF827">
        <v>0</v>
      </c>
      <c r="AG827">
        <v>2</v>
      </c>
      <c r="AH827">
        <v>0</v>
      </c>
      <c r="AI827" t="s">
        <v>822</v>
      </c>
      <c r="AJ827">
        <v>35.724685000000001</v>
      </c>
      <c r="AK827" t="s">
        <v>823</v>
      </c>
      <c r="AL827">
        <v>-90.882875999999996</v>
      </c>
      <c r="AM827">
        <v>25</v>
      </c>
      <c r="AN827">
        <v>1400</v>
      </c>
      <c r="AO827" t="s">
        <v>118</v>
      </c>
      <c r="AP827">
        <v>-90</v>
      </c>
      <c r="AQ827">
        <v>-57</v>
      </c>
      <c r="AR827">
        <v>-64</v>
      </c>
      <c r="AZ827">
        <v>4366</v>
      </c>
      <c r="BA827">
        <v>1</v>
      </c>
      <c r="BB827" t="str">
        <f t="shared" si="195"/>
        <v xml:space="preserve">N325GC  </v>
      </c>
      <c r="BC827">
        <v>1</v>
      </c>
      <c r="BH827">
        <v>1475</v>
      </c>
      <c r="BI827">
        <v>1</v>
      </c>
      <c r="BJ827">
        <v>1</v>
      </c>
      <c r="BK827">
        <v>0</v>
      </c>
      <c r="BL827">
        <v>0</v>
      </c>
      <c r="BO827">
        <v>0</v>
      </c>
      <c r="BP827">
        <v>0</v>
      </c>
      <c r="BW827" t="str">
        <f>"15:30:59.721"</f>
        <v>15:30:59.721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0</v>
      </c>
      <c r="CP827" t="s">
        <v>119</v>
      </c>
      <c r="CQ827">
        <v>511</v>
      </c>
      <c r="CR827">
        <v>0</v>
      </c>
      <c r="CW827">
        <v>7013501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"01/04/2021 15:30:57.644"</f>
        <v>01/04/2021 15:30:57.644</v>
      </c>
      <c r="C828" t="str">
        <f t="shared" si="194"/>
        <v>FFDDD3C0</v>
      </c>
      <c r="D828" t="s">
        <v>178</v>
      </c>
      <c r="E828">
        <v>9</v>
      </c>
      <c r="F828">
        <v>1009</v>
      </c>
      <c r="G828" t="s">
        <v>114</v>
      </c>
      <c r="J828" t="s">
        <v>179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>"15:30:59.000"</f>
        <v>15:30:59.000</v>
      </c>
      <c r="T828" t="str">
        <f>"15:30:59.000"</f>
        <v>15:30:59.000</v>
      </c>
      <c r="U828" t="str">
        <f t="shared" si="191"/>
        <v>A3817C</v>
      </c>
      <c r="V828">
        <v>0</v>
      </c>
      <c r="W828">
        <v>0</v>
      </c>
      <c r="X828">
        <v>2</v>
      </c>
      <c r="Z828">
        <v>1</v>
      </c>
      <c r="AA828">
        <v>8</v>
      </c>
      <c r="AB828">
        <v>3</v>
      </c>
      <c r="AC828">
        <v>0</v>
      </c>
      <c r="AD828">
        <v>9</v>
      </c>
      <c r="AE828">
        <v>0</v>
      </c>
      <c r="AF828">
        <v>0</v>
      </c>
      <c r="AG828">
        <v>2</v>
      </c>
      <c r="AH828">
        <v>0</v>
      </c>
      <c r="AI828" t="s">
        <v>822</v>
      </c>
      <c r="AJ828">
        <v>35.724685000000001</v>
      </c>
      <c r="AK828" t="s">
        <v>823</v>
      </c>
      <c r="AL828">
        <v>-90.882875999999996</v>
      </c>
      <c r="AM828">
        <v>25</v>
      </c>
      <c r="AN828">
        <v>1400</v>
      </c>
      <c r="AO828" t="s">
        <v>118</v>
      </c>
      <c r="AP828">
        <v>-90</v>
      </c>
      <c r="AQ828">
        <v>-57</v>
      </c>
      <c r="AR828">
        <v>-64</v>
      </c>
      <c r="AZ828">
        <v>4366</v>
      </c>
      <c r="BA828">
        <v>1</v>
      </c>
      <c r="BB828" t="str">
        <f t="shared" si="195"/>
        <v xml:space="preserve">N325GC  </v>
      </c>
      <c r="BC828">
        <v>1</v>
      </c>
      <c r="BH828">
        <v>1475</v>
      </c>
      <c r="BI828">
        <v>1</v>
      </c>
      <c r="BJ828">
        <v>1</v>
      </c>
      <c r="BK828">
        <v>0</v>
      </c>
      <c r="BL828">
        <v>0</v>
      </c>
      <c r="BO828">
        <v>0</v>
      </c>
      <c r="BP828">
        <v>0</v>
      </c>
      <c r="BW828" t="str">
        <f>"15:30:59.721"</f>
        <v>15:30:59.721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0</v>
      </c>
      <c r="CP828" t="s">
        <v>119</v>
      </c>
      <c r="CQ828">
        <v>511</v>
      </c>
      <c r="CR828">
        <v>0</v>
      </c>
      <c r="CW828">
        <v>7013501</v>
      </c>
      <c r="CY828">
        <v>0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"01/04/2021 15:30:59.492"</f>
        <v>01/04/2021 15:30:59.492</v>
      </c>
      <c r="C829" t="str">
        <f t="shared" si="194"/>
        <v>FFDDD3C0</v>
      </c>
      <c r="D829" t="s">
        <v>178</v>
      </c>
      <c r="E829">
        <v>9</v>
      </c>
      <c r="F829">
        <v>1009</v>
      </c>
      <c r="G829" t="s">
        <v>114</v>
      </c>
      <c r="J829" t="s">
        <v>179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>"15:31:01.000"</f>
        <v>15:31:01.000</v>
      </c>
      <c r="T829" t="str">
        <f>"15:31:01.000"</f>
        <v>15:31:01.000</v>
      </c>
      <c r="U829" t="str">
        <f t="shared" si="191"/>
        <v>A3817C</v>
      </c>
      <c r="V829">
        <v>0</v>
      </c>
      <c r="W829">
        <v>0</v>
      </c>
      <c r="X829">
        <v>2</v>
      </c>
      <c r="Z829">
        <v>1</v>
      </c>
      <c r="AA829">
        <v>8</v>
      </c>
      <c r="AB829">
        <v>3</v>
      </c>
      <c r="AC829">
        <v>0</v>
      </c>
      <c r="AD829">
        <v>9</v>
      </c>
      <c r="AE829">
        <v>0</v>
      </c>
      <c r="AF829">
        <v>0</v>
      </c>
      <c r="AG829">
        <v>2</v>
      </c>
      <c r="AH829">
        <v>0</v>
      </c>
      <c r="AI829" t="s">
        <v>824</v>
      </c>
      <c r="AJ829">
        <v>35.724148999999997</v>
      </c>
      <c r="AK829" t="s">
        <v>825</v>
      </c>
      <c r="AL829">
        <v>-90.883905999999996</v>
      </c>
      <c r="AM829">
        <v>25</v>
      </c>
      <c r="AN829">
        <v>1400</v>
      </c>
      <c r="AO829" t="s">
        <v>118</v>
      </c>
      <c r="AP829">
        <v>-89</v>
      </c>
      <c r="AQ829">
        <v>-56</v>
      </c>
      <c r="AR829">
        <v>-320</v>
      </c>
      <c r="AZ829">
        <v>4366</v>
      </c>
      <c r="BA829">
        <v>1</v>
      </c>
      <c r="BB829" t="str">
        <f t="shared" si="195"/>
        <v xml:space="preserve">N325GC  </v>
      </c>
      <c r="BC829">
        <v>1</v>
      </c>
      <c r="BH829">
        <v>1475</v>
      </c>
      <c r="BI829">
        <v>1</v>
      </c>
      <c r="BJ829">
        <v>1</v>
      </c>
      <c r="BK829">
        <v>0</v>
      </c>
      <c r="BL829">
        <v>0</v>
      </c>
      <c r="BO829">
        <v>0</v>
      </c>
      <c r="BP829">
        <v>0</v>
      </c>
      <c r="BW829" t="str">
        <f>"15:31:01.562"</f>
        <v>15:31:01.562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0</v>
      </c>
      <c r="CP829" t="s">
        <v>119</v>
      </c>
      <c r="CQ829">
        <v>511</v>
      </c>
      <c r="CR829">
        <v>0</v>
      </c>
      <c r="CW829">
        <v>7013844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"01/04/2021 15:30:59.492"</f>
        <v>01/04/2021 15:30:59.492</v>
      </c>
      <c r="C830" t="str">
        <f t="shared" si="194"/>
        <v>FFDDD3C0</v>
      </c>
      <c r="D830" t="s">
        <v>113</v>
      </c>
      <c r="E830">
        <v>5</v>
      </c>
      <c r="H830">
        <v>169</v>
      </c>
      <c r="I830" t="s">
        <v>114</v>
      </c>
      <c r="J830" t="s">
        <v>115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>"15:31:01.000"</f>
        <v>15:31:01.000</v>
      </c>
      <c r="T830" t="str">
        <f>"15:31:01.000"</f>
        <v>15:31:01.000</v>
      </c>
      <c r="U830" t="str">
        <f t="shared" si="191"/>
        <v>A3817C</v>
      </c>
      <c r="V830">
        <v>0</v>
      </c>
      <c r="W830">
        <v>0</v>
      </c>
      <c r="X830">
        <v>2</v>
      </c>
      <c r="Z830">
        <v>1</v>
      </c>
      <c r="AA830">
        <v>8</v>
      </c>
      <c r="AB830">
        <v>3</v>
      </c>
      <c r="AC830">
        <v>0</v>
      </c>
      <c r="AD830">
        <v>9</v>
      </c>
      <c r="AE830">
        <v>0</v>
      </c>
      <c r="AF830">
        <v>0</v>
      </c>
      <c r="AG830">
        <v>2</v>
      </c>
      <c r="AH830">
        <v>0</v>
      </c>
      <c r="AI830" t="s">
        <v>824</v>
      </c>
      <c r="AJ830">
        <v>35.724148999999997</v>
      </c>
      <c r="AK830" t="s">
        <v>825</v>
      </c>
      <c r="AL830">
        <v>-90.883905999999996</v>
      </c>
      <c r="AM830">
        <v>25</v>
      </c>
      <c r="AN830">
        <v>1400</v>
      </c>
      <c r="AO830" t="s">
        <v>118</v>
      </c>
      <c r="AP830">
        <v>-89</v>
      </c>
      <c r="AQ830">
        <v>-56</v>
      </c>
      <c r="AR830">
        <v>-320</v>
      </c>
      <c r="AZ830">
        <v>4366</v>
      </c>
      <c r="BA830">
        <v>1</v>
      </c>
      <c r="BB830" t="str">
        <f t="shared" si="195"/>
        <v xml:space="preserve">N325GC  </v>
      </c>
      <c r="BC830">
        <v>1</v>
      </c>
      <c r="BH830">
        <v>1475</v>
      </c>
      <c r="BI830">
        <v>1</v>
      </c>
      <c r="BJ830">
        <v>1</v>
      </c>
      <c r="BK830">
        <v>0</v>
      </c>
      <c r="BL830">
        <v>0</v>
      </c>
      <c r="BO830">
        <v>0</v>
      </c>
      <c r="BP830">
        <v>0</v>
      </c>
      <c r="BW830" t="str">
        <f>"15:31:01.562"</f>
        <v>15:31:01.562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0</v>
      </c>
      <c r="CP830" t="s">
        <v>119</v>
      </c>
      <c r="CQ830">
        <v>511</v>
      </c>
      <c r="CR830">
        <v>0</v>
      </c>
      <c r="CW830">
        <v>7013844</v>
      </c>
      <c r="CY830">
        <v>0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"01/04/2021 15:31:00.148"</f>
        <v>01/04/2021 15:31:00.148</v>
      </c>
      <c r="C831" t="str">
        <f t="shared" si="194"/>
        <v>FFDDD3C0</v>
      </c>
      <c r="D831" t="s">
        <v>178</v>
      </c>
      <c r="E831">
        <v>9</v>
      </c>
      <c r="F831">
        <v>1009</v>
      </c>
      <c r="G831" t="s">
        <v>114</v>
      </c>
      <c r="J831" t="s">
        <v>179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>"15:31:02.000"</f>
        <v>15:31:02.000</v>
      </c>
      <c r="T831" t="str">
        <f>"15:31:02.000"</f>
        <v>15:31:02.000</v>
      </c>
      <c r="U831" t="str">
        <f t="shared" si="191"/>
        <v>A3817C</v>
      </c>
      <c r="V831">
        <v>0</v>
      </c>
      <c r="W831">
        <v>0</v>
      </c>
      <c r="X831">
        <v>2</v>
      </c>
      <c r="Z831">
        <v>1</v>
      </c>
      <c r="AA831">
        <v>8</v>
      </c>
      <c r="AB831">
        <v>3</v>
      </c>
      <c r="AC831">
        <v>0</v>
      </c>
      <c r="AD831">
        <v>9</v>
      </c>
      <c r="AE831">
        <v>0</v>
      </c>
      <c r="AF831">
        <v>0</v>
      </c>
      <c r="AG831">
        <v>2</v>
      </c>
      <c r="AH831">
        <v>0</v>
      </c>
      <c r="AI831" t="s">
        <v>826</v>
      </c>
      <c r="AJ831">
        <v>35.723869999999998</v>
      </c>
      <c r="AK831" t="s">
        <v>827</v>
      </c>
      <c r="AL831">
        <v>-90.884421000000003</v>
      </c>
      <c r="AM831">
        <v>25</v>
      </c>
      <c r="AN831">
        <v>1400</v>
      </c>
      <c r="AO831" t="s">
        <v>118</v>
      </c>
      <c r="AP831">
        <v>-89</v>
      </c>
      <c r="AQ831">
        <v>-57</v>
      </c>
      <c r="AR831">
        <v>-384</v>
      </c>
      <c r="AZ831">
        <v>4366</v>
      </c>
      <c r="BA831">
        <v>1</v>
      </c>
      <c r="BB831" t="str">
        <f t="shared" si="195"/>
        <v xml:space="preserve">N325GC  </v>
      </c>
      <c r="BC831">
        <v>1</v>
      </c>
      <c r="BH831">
        <v>1475</v>
      </c>
      <c r="BI831">
        <v>1</v>
      </c>
      <c r="BJ831">
        <v>1</v>
      </c>
      <c r="BK831">
        <v>0</v>
      </c>
      <c r="BL831">
        <v>0</v>
      </c>
      <c r="BO831">
        <v>0</v>
      </c>
      <c r="BP831">
        <v>0</v>
      </c>
      <c r="BW831" t="str">
        <f>"15:31:02.232"</f>
        <v>15:31:02.232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0</v>
      </c>
      <c r="CP831" t="s">
        <v>119</v>
      </c>
      <c r="CQ831">
        <v>511</v>
      </c>
      <c r="CR831">
        <v>0</v>
      </c>
      <c r="CW831">
        <v>7013982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"01/04/2021 15:31:00.148"</f>
        <v>01/04/2021 15:31:00.148</v>
      </c>
      <c r="C832" t="str">
        <f t="shared" si="194"/>
        <v>FFDDD3C0</v>
      </c>
      <c r="D832" t="s">
        <v>113</v>
      </c>
      <c r="E832">
        <v>5</v>
      </c>
      <c r="H832">
        <v>169</v>
      </c>
      <c r="I832" t="s">
        <v>114</v>
      </c>
      <c r="J832" t="s">
        <v>115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>"15:31:02.000"</f>
        <v>15:31:02.000</v>
      </c>
      <c r="T832" t="str">
        <f>"15:31:02.000"</f>
        <v>15:31:02.000</v>
      </c>
      <c r="U832" t="str">
        <f t="shared" si="191"/>
        <v>A3817C</v>
      </c>
      <c r="V832">
        <v>0</v>
      </c>
      <c r="W832">
        <v>0</v>
      </c>
      <c r="X832">
        <v>2</v>
      </c>
      <c r="Z832">
        <v>1</v>
      </c>
      <c r="AA832">
        <v>8</v>
      </c>
      <c r="AB832">
        <v>3</v>
      </c>
      <c r="AC832">
        <v>0</v>
      </c>
      <c r="AD832">
        <v>9</v>
      </c>
      <c r="AE832">
        <v>0</v>
      </c>
      <c r="AF832">
        <v>0</v>
      </c>
      <c r="AG832">
        <v>2</v>
      </c>
      <c r="AH832">
        <v>0</v>
      </c>
      <c r="AI832" t="s">
        <v>826</v>
      </c>
      <c r="AJ832">
        <v>35.723869999999998</v>
      </c>
      <c r="AK832" t="s">
        <v>827</v>
      </c>
      <c r="AL832">
        <v>-90.884421000000003</v>
      </c>
      <c r="AM832">
        <v>25</v>
      </c>
      <c r="AN832">
        <v>1400</v>
      </c>
      <c r="AO832" t="s">
        <v>118</v>
      </c>
      <c r="AP832">
        <v>-89</v>
      </c>
      <c r="AQ832">
        <v>-57</v>
      </c>
      <c r="AR832">
        <v>-384</v>
      </c>
      <c r="AZ832">
        <v>4366</v>
      </c>
      <c r="BA832">
        <v>1</v>
      </c>
      <c r="BB832" t="str">
        <f t="shared" si="195"/>
        <v xml:space="preserve">N325GC  </v>
      </c>
      <c r="BC832">
        <v>1</v>
      </c>
      <c r="BH832">
        <v>1475</v>
      </c>
      <c r="BI832">
        <v>1</v>
      </c>
      <c r="BJ832">
        <v>1</v>
      </c>
      <c r="BK832">
        <v>0</v>
      </c>
      <c r="BL832">
        <v>0</v>
      </c>
      <c r="BO832">
        <v>0</v>
      </c>
      <c r="BP832">
        <v>0</v>
      </c>
      <c r="BW832" t="str">
        <f>"15:31:02.232"</f>
        <v>15:31:02.232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0</v>
      </c>
      <c r="CP832" t="s">
        <v>119</v>
      </c>
      <c r="CQ832">
        <v>511</v>
      </c>
      <c r="CR832">
        <v>0</v>
      </c>
      <c r="CW832">
        <v>7013982</v>
      </c>
      <c r="CY832">
        <v>0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"01/04/2021 15:31:02.186"</f>
        <v>01/04/2021 15:31:02.186</v>
      </c>
      <c r="C833" t="str">
        <f t="shared" si="194"/>
        <v>FFDDD3C0</v>
      </c>
      <c r="D833" t="s">
        <v>113</v>
      </c>
      <c r="E833">
        <v>5</v>
      </c>
      <c r="H833">
        <v>169</v>
      </c>
      <c r="I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>"15:31:04.000"</f>
        <v>15:31:04.000</v>
      </c>
      <c r="T833" t="str">
        <f>"15:31:04.000"</f>
        <v>15:31:04.000</v>
      </c>
      <c r="U833" t="str">
        <f t="shared" si="191"/>
        <v>A3817C</v>
      </c>
      <c r="V833">
        <v>0</v>
      </c>
      <c r="W833">
        <v>0</v>
      </c>
      <c r="X833">
        <v>2</v>
      </c>
      <c r="Z833">
        <v>1</v>
      </c>
      <c r="AA833">
        <v>8</v>
      </c>
      <c r="AB833">
        <v>3</v>
      </c>
      <c r="AC833">
        <v>0</v>
      </c>
      <c r="AD833">
        <v>9</v>
      </c>
      <c r="AE833">
        <v>0</v>
      </c>
      <c r="AF833">
        <v>0</v>
      </c>
      <c r="AG833">
        <v>2</v>
      </c>
      <c r="AH833">
        <v>0</v>
      </c>
      <c r="AI833" t="s">
        <v>828</v>
      </c>
      <c r="AJ833">
        <v>35.723354999999998</v>
      </c>
      <c r="AK833" t="s">
        <v>829</v>
      </c>
      <c r="AL833">
        <v>-90.885451000000003</v>
      </c>
      <c r="AM833">
        <v>25</v>
      </c>
      <c r="AN833">
        <v>1400</v>
      </c>
      <c r="AO833" t="s">
        <v>118</v>
      </c>
      <c r="AP833">
        <v>-90</v>
      </c>
      <c r="AQ833">
        <v>-57</v>
      </c>
      <c r="AR833">
        <v>-512</v>
      </c>
      <c r="AZ833">
        <v>4366</v>
      </c>
      <c r="BA833">
        <v>1</v>
      </c>
      <c r="BB833" t="str">
        <f t="shared" si="195"/>
        <v xml:space="preserve">N325GC  </v>
      </c>
      <c r="BC833">
        <v>1</v>
      </c>
      <c r="BH833">
        <v>1475</v>
      </c>
      <c r="BI833">
        <v>1</v>
      </c>
      <c r="BJ833">
        <v>1</v>
      </c>
      <c r="BK833">
        <v>0</v>
      </c>
      <c r="BL833">
        <v>0</v>
      </c>
      <c r="BO833">
        <v>0</v>
      </c>
      <c r="BP833">
        <v>0</v>
      </c>
      <c r="BW833" t="str">
        <f>"15:31:04.248"</f>
        <v>15:31:04.248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0</v>
      </c>
      <c r="CP833" t="s">
        <v>119</v>
      </c>
      <c r="CQ833">
        <v>511</v>
      </c>
      <c r="CR833">
        <v>0</v>
      </c>
      <c r="CW833">
        <v>7014378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"01/04/2021 15:31:02.186"</f>
        <v>01/04/2021 15:31:02.186</v>
      </c>
      <c r="C834" t="str">
        <f t="shared" si="194"/>
        <v>FFDDD3C0</v>
      </c>
      <c r="D834" t="s">
        <v>178</v>
      </c>
      <c r="E834">
        <v>9</v>
      </c>
      <c r="F834">
        <v>1009</v>
      </c>
      <c r="G834" t="s">
        <v>114</v>
      </c>
      <c r="J834" t="s">
        <v>179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>"15:31:04.000"</f>
        <v>15:31:04.000</v>
      </c>
      <c r="T834" t="str">
        <f>"15:31:04.000"</f>
        <v>15:31:04.000</v>
      </c>
      <c r="U834" t="str">
        <f t="shared" ref="U834:U897" si="196">"A3817C"</f>
        <v>A3817C</v>
      </c>
      <c r="V834">
        <v>0</v>
      </c>
      <c r="W834">
        <v>0</v>
      </c>
      <c r="X834">
        <v>2</v>
      </c>
      <c r="Z834">
        <v>1</v>
      </c>
      <c r="AA834">
        <v>8</v>
      </c>
      <c r="AB834">
        <v>3</v>
      </c>
      <c r="AC834">
        <v>0</v>
      </c>
      <c r="AD834">
        <v>9</v>
      </c>
      <c r="AE834">
        <v>0</v>
      </c>
      <c r="AF834">
        <v>0</v>
      </c>
      <c r="AG834">
        <v>2</v>
      </c>
      <c r="AH834">
        <v>0</v>
      </c>
      <c r="AI834" t="s">
        <v>828</v>
      </c>
      <c r="AJ834">
        <v>35.723354999999998</v>
      </c>
      <c r="AK834" t="s">
        <v>829</v>
      </c>
      <c r="AL834">
        <v>-90.885451000000003</v>
      </c>
      <c r="AM834">
        <v>25</v>
      </c>
      <c r="AN834">
        <v>1400</v>
      </c>
      <c r="AO834" t="s">
        <v>118</v>
      </c>
      <c r="AP834">
        <v>-90</v>
      </c>
      <c r="AQ834">
        <v>-57</v>
      </c>
      <c r="AR834">
        <v>-512</v>
      </c>
      <c r="AZ834">
        <v>4366</v>
      </c>
      <c r="BA834">
        <v>1</v>
      </c>
      <c r="BB834" t="str">
        <f t="shared" si="195"/>
        <v xml:space="preserve">N325GC  </v>
      </c>
      <c r="BC834">
        <v>1</v>
      </c>
      <c r="BH834">
        <v>1475</v>
      </c>
      <c r="BI834">
        <v>1</v>
      </c>
      <c r="BJ834">
        <v>1</v>
      </c>
      <c r="BK834">
        <v>0</v>
      </c>
      <c r="BL834">
        <v>0</v>
      </c>
      <c r="BO834">
        <v>0</v>
      </c>
      <c r="BP834">
        <v>0</v>
      </c>
      <c r="BW834" t="str">
        <f>"15:31:04.248"</f>
        <v>15:31:04.248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0</v>
      </c>
      <c r="CP834" t="s">
        <v>119</v>
      </c>
      <c r="CQ834">
        <v>511</v>
      </c>
      <c r="CR834">
        <v>0</v>
      </c>
      <c r="CW834">
        <v>7014378</v>
      </c>
      <c r="CY834">
        <v>0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"01/04/2021 15:31:04.581"</f>
        <v>01/04/2021 15:31:04.581</v>
      </c>
      <c r="C835" t="str">
        <f t="shared" si="194"/>
        <v>FFDDD3C0</v>
      </c>
      <c r="D835" t="s">
        <v>178</v>
      </c>
      <c r="E835">
        <v>9</v>
      </c>
      <c r="F835">
        <v>1009</v>
      </c>
      <c r="G835" t="s">
        <v>114</v>
      </c>
      <c r="J835" t="s">
        <v>179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>"15:31:06.000"</f>
        <v>15:31:06.000</v>
      </c>
      <c r="T835" t="str">
        <f>"15:31:06.000"</f>
        <v>15:31:06.000</v>
      </c>
      <c r="U835" t="str">
        <f t="shared" si="196"/>
        <v>A3817C</v>
      </c>
      <c r="V835">
        <v>0</v>
      </c>
      <c r="W835">
        <v>0</v>
      </c>
      <c r="X835">
        <v>2</v>
      </c>
      <c r="Z835">
        <v>1</v>
      </c>
      <c r="AA835">
        <v>8</v>
      </c>
      <c r="AB835">
        <v>3</v>
      </c>
      <c r="AC835">
        <v>0</v>
      </c>
      <c r="AD835">
        <v>9</v>
      </c>
      <c r="AE835">
        <v>0</v>
      </c>
      <c r="AF835">
        <v>0</v>
      </c>
      <c r="AG835">
        <v>1</v>
      </c>
      <c r="AH835">
        <v>0</v>
      </c>
      <c r="AI835" t="s">
        <v>830</v>
      </c>
      <c r="AJ835">
        <v>35.722817999999997</v>
      </c>
      <c r="AK835" t="s">
        <v>831</v>
      </c>
      <c r="AL835">
        <v>-90.886459000000002</v>
      </c>
      <c r="AM835">
        <v>25</v>
      </c>
      <c r="AN835">
        <v>1400</v>
      </c>
      <c r="AO835" t="s">
        <v>118</v>
      </c>
      <c r="AP835">
        <v>-88</v>
      </c>
      <c r="AQ835">
        <v>-58</v>
      </c>
      <c r="AR835">
        <v>-512</v>
      </c>
      <c r="AZ835">
        <v>4366</v>
      </c>
      <c r="BA835">
        <v>1</v>
      </c>
      <c r="BB835" t="str">
        <f t="shared" si="195"/>
        <v xml:space="preserve">N325GC  </v>
      </c>
      <c r="BC835">
        <v>1</v>
      </c>
      <c r="BH835">
        <v>1425</v>
      </c>
      <c r="BI835">
        <v>1</v>
      </c>
      <c r="BJ835">
        <v>1</v>
      </c>
      <c r="BK835">
        <v>0</v>
      </c>
      <c r="BL835">
        <v>0</v>
      </c>
      <c r="BO835">
        <v>0</v>
      </c>
      <c r="BP835">
        <v>0</v>
      </c>
      <c r="BW835" t="str">
        <f>"15:31:06.647"</f>
        <v>15:31:06.647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0</v>
      </c>
      <c r="CP835" t="s">
        <v>119</v>
      </c>
      <c r="CQ835">
        <v>511</v>
      </c>
      <c r="CR835">
        <v>0</v>
      </c>
      <c r="CW835">
        <v>7014841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"01/04/2021 15:31:04.581"</f>
        <v>01/04/2021 15:31:04.581</v>
      </c>
      <c r="C836" t="str">
        <f t="shared" si="194"/>
        <v>FFDDD3C0</v>
      </c>
      <c r="D836" t="s">
        <v>113</v>
      </c>
      <c r="E836">
        <v>5</v>
      </c>
      <c r="H836">
        <v>169</v>
      </c>
      <c r="I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>"15:31:06.000"</f>
        <v>15:31:06.000</v>
      </c>
      <c r="T836" t="str">
        <f>"15:31:06.000"</f>
        <v>15:31:06.000</v>
      </c>
      <c r="U836" t="str">
        <f t="shared" si="196"/>
        <v>A3817C</v>
      </c>
      <c r="V836">
        <v>0</v>
      </c>
      <c r="W836">
        <v>0</v>
      </c>
      <c r="X836">
        <v>2</v>
      </c>
      <c r="Z836">
        <v>1</v>
      </c>
      <c r="AA836">
        <v>8</v>
      </c>
      <c r="AB836">
        <v>3</v>
      </c>
      <c r="AC836">
        <v>0</v>
      </c>
      <c r="AD836">
        <v>9</v>
      </c>
      <c r="AE836">
        <v>0</v>
      </c>
      <c r="AF836">
        <v>0</v>
      </c>
      <c r="AG836">
        <v>1</v>
      </c>
      <c r="AH836">
        <v>0</v>
      </c>
      <c r="AI836" t="s">
        <v>830</v>
      </c>
      <c r="AJ836">
        <v>35.722817999999997</v>
      </c>
      <c r="AK836" t="s">
        <v>831</v>
      </c>
      <c r="AL836">
        <v>-90.886459000000002</v>
      </c>
      <c r="AM836">
        <v>25</v>
      </c>
      <c r="AN836">
        <v>1400</v>
      </c>
      <c r="AO836" t="s">
        <v>118</v>
      </c>
      <c r="AP836">
        <v>-88</v>
      </c>
      <c r="AQ836">
        <v>-58</v>
      </c>
      <c r="AR836">
        <v>-512</v>
      </c>
      <c r="AZ836">
        <v>4366</v>
      </c>
      <c r="BA836">
        <v>1</v>
      </c>
      <c r="BB836" t="str">
        <f t="shared" si="195"/>
        <v xml:space="preserve">N325GC  </v>
      </c>
      <c r="BC836">
        <v>1</v>
      </c>
      <c r="BH836">
        <v>1425</v>
      </c>
      <c r="BI836">
        <v>1</v>
      </c>
      <c r="BJ836">
        <v>1</v>
      </c>
      <c r="BK836">
        <v>0</v>
      </c>
      <c r="BL836">
        <v>0</v>
      </c>
      <c r="BO836">
        <v>0</v>
      </c>
      <c r="BP836">
        <v>0</v>
      </c>
      <c r="BW836" t="str">
        <f>"15:31:06.647"</f>
        <v>15:31:06.647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0</v>
      </c>
      <c r="CP836" t="s">
        <v>119</v>
      </c>
      <c r="CQ836">
        <v>511</v>
      </c>
      <c r="CR836">
        <v>0</v>
      </c>
      <c r="CW836">
        <v>7014841</v>
      </c>
      <c r="CY836">
        <v>0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"01/04/2021 15:31:05.485"</f>
        <v>01/04/2021 15:31:05.485</v>
      </c>
      <c r="C837" t="str">
        <f t="shared" si="194"/>
        <v>FFDDD3C0</v>
      </c>
      <c r="D837" t="s">
        <v>178</v>
      </c>
      <c r="E837">
        <v>9</v>
      </c>
      <c r="F837">
        <v>1009</v>
      </c>
      <c r="G837" t="s">
        <v>114</v>
      </c>
      <c r="J837" t="s">
        <v>179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>"15:31:07.000"</f>
        <v>15:31:07.000</v>
      </c>
      <c r="T837" t="str">
        <f>"15:31:07.000"</f>
        <v>15:31:07.000</v>
      </c>
      <c r="U837" t="str">
        <f t="shared" si="196"/>
        <v>A3817C</v>
      </c>
      <c r="V837">
        <v>0</v>
      </c>
      <c r="W837">
        <v>0</v>
      </c>
      <c r="X837">
        <v>2</v>
      </c>
      <c r="Z837">
        <v>1</v>
      </c>
      <c r="AA837">
        <v>8</v>
      </c>
      <c r="AB837">
        <v>3</v>
      </c>
      <c r="AC837">
        <v>0</v>
      </c>
      <c r="AD837">
        <v>9</v>
      </c>
      <c r="AE837">
        <v>0</v>
      </c>
      <c r="AF837">
        <v>0</v>
      </c>
      <c r="AG837">
        <v>1</v>
      </c>
      <c r="AH837">
        <v>0</v>
      </c>
      <c r="AI837" t="s">
        <v>832</v>
      </c>
      <c r="AJ837">
        <v>35.722538999999998</v>
      </c>
      <c r="AK837" t="s">
        <v>833</v>
      </c>
      <c r="AL837">
        <v>-90.886995999999996</v>
      </c>
      <c r="AM837">
        <v>25</v>
      </c>
      <c r="AN837">
        <v>1300</v>
      </c>
      <c r="AO837" t="s">
        <v>118</v>
      </c>
      <c r="AP837">
        <v>-90</v>
      </c>
      <c r="AQ837">
        <v>-57</v>
      </c>
      <c r="AR837">
        <v>-512</v>
      </c>
      <c r="AZ837">
        <v>4366</v>
      </c>
      <c r="BA837">
        <v>1</v>
      </c>
      <c r="BB837" t="str">
        <f t="shared" si="195"/>
        <v xml:space="preserve">N325GC  </v>
      </c>
      <c r="BC837">
        <v>1</v>
      </c>
      <c r="BH837">
        <v>1425</v>
      </c>
      <c r="BI837">
        <v>1</v>
      </c>
      <c r="BJ837">
        <v>1</v>
      </c>
      <c r="BK837">
        <v>0</v>
      </c>
      <c r="BL837">
        <v>0</v>
      </c>
      <c r="BO837">
        <v>0</v>
      </c>
      <c r="BP837">
        <v>0</v>
      </c>
      <c r="BW837" t="str">
        <f>"15:31:07.577"</f>
        <v>15:31:07.577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0</v>
      </c>
      <c r="CP837" t="s">
        <v>119</v>
      </c>
      <c r="CQ837">
        <v>511</v>
      </c>
      <c r="CR837">
        <v>0</v>
      </c>
      <c r="CW837">
        <v>7015005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"01/04/2021 15:31:05.485"</f>
        <v>01/04/2021 15:31:05.485</v>
      </c>
      <c r="C838" t="str">
        <f t="shared" si="194"/>
        <v>FFDDD3C0</v>
      </c>
      <c r="D838" t="s">
        <v>113</v>
      </c>
      <c r="E838">
        <v>5</v>
      </c>
      <c r="H838">
        <v>169</v>
      </c>
      <c r="I838" t="s">
        <v>114</v>
      </c>
      <c r="J838" t="s">
        <v>115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>"15:31:07.000"</f>
        <v>15:31:07.000</v>
      </c>
      <c r="T838" t="str">
        <f>"15:31:07.000"</f>
        <v>15:31:07.000</v>
      </c>
      <c r="U838" t="str">
        <f t="shared" si="196"/>
        <v>A3817C</v>
      </c>
      <c r="V838">
        <v>0</v>
      </c>
      <c r="W838">
        <v>0</v>
      </c>
      <c r="X838">
        <v>2</v>
      </c>
      <c r="Z838">
        <v>1</v>
      </c>
      <c r="AA838">
        <v>8</v>
      </c>
      <c r="AB838">
        <v>3</v>
      </c>
      <c r="AC838">
        <v>0</v>
      </c>
      <c r="AD838">
        <v>9</v>
      </c>
      <c r="AE838">
        <v>0</v>
      </c>
      <c r="AF838">
        <v>0</v>
      </c>
      <c r="AG838">
        <v>1</v>
      </c>
      <c r="AH838">
        <v>0</v>
      </c>
      <c r="AI838" t="s">
        <v>832</v>
      </c>
      <c r="AJ838">
        <v>35.722538999999998</v>
      </c>
      <c r="AK838" t="s">
        <v>833</v>
      </c>
      <c r="AL838">
        <v>-90.886995999999996</v>
      </c>
      <c r="AM838">
        <v>25</v>
      </c>
      <c r="AN838">
        <v>1300</v>
      </c>
      <c r="AO838" t="s">
        <v>118</v>
      </c>
      <c r="AP838">
        <v>-90</v>
      </c>
      <c r="AQ838">
        <v>-57</v>
      </c>
      <c r="AR838">
        <v>-512</v>
      </c>
      <c r="AZ838">
        <v>4366</v>
      </c>
      <c r="BA838">
        <v>1</v>
      </c>
      <c r="BB838" t="str">
        <f t="shared" si="195"/>
        <v xml:space="preserve">N325GC  </v>
      </c>
      <c r="BC838">
        <v>1</v>
      </c>
      <c r="BH838">
        <v>1425</v>
      </c>
      <c r="BI838">
        <v>1</v>
      </c>
      <c r="BJ838">
        <v>1</v>
      </c>
      <c r="BK838">
        <v>0</v>
      </c>
      <c r="BL838">
        <v>0</v>
      </c>
      <c r="BO838">
        <v>0</v>
      </c>
      <c r="BP838">
        <v>0</v>
      </c>
      <c r="BW838" t="str">
        <f>"15:31:07.577"</f>
        <v>15:31:07.577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0</v>
      </c>
      <c r="CP838" t="s">
        <v>119</v>
      </c>
      <c r="CQ838">
        <v>511</v>
      </c>
      <c r="CR838">
        <v>0</v>
      </c>
      <c r="CW838">
        <v>7015005</v>
      </c>
      <c r="CY838">
        <v>0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"01/04/2021 15:31:06.585"</f>
        <v>01/04/2021 15:31:06.585</v>
      </c>
      <c r="C839" t="str">
        <f t="shared" si="194"/>
        <v>FFDDD3C0</v>
      </c>
      <c r="D839" t="s">
        <v>113</v>
      </c>
      <c r="E839">
        <v>5</v>
      </c>
      <c r="H839">
        <v>169</v>
      </c>
      <c r="I839" t="s">
        <v>114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>"15:31:08.000"</f>
        <v>15:31:08.000</v>
      </c>
      <c r="T839" t="str">
        <f>"15:31:08.000"</f>
        <v>15:31:08.000</v>
      </c>
      <c r="U839" t="str">
        <f t="shared" si="196"/>
        <v>A3817C</v>
      </c>
      <c r="V839">
        <v>0</v>
      </c>
      <c r="W839">
        <v>0</v>
      </c>
      <c r="X839">
        <v>2</v>
      </c>
      <c r="Z839">
        <v>1</v>
      </c>
      <c r="AA839">
        <v>8</v>
      </c>
      <c r="AB839">
        <v>3</v>
      </c>
      <c r="AC839">
        <v>0</v>
      </c>
      <c r="AD839">
        <v>9</v>
      </c>
      <c r="AE839">
        <v>0</v>
      </c>
      <c r="AF839">
        <v>0</v>
      </c>
      <c r="AG839">
        <v>1</v>
      </c>
      <c r="AH839">
        <v>0</v>
      </c>
      <c r="AI839" t="s">
        <v>834</v>
      </c>
      <c r="AJ839">
        <v>35.722259999999999</v>
      </c>
      <c r="AK839" t="s">
        <v>835</v>
      </c>
      <c r="AL839">
        <v>-90.887511000000003</v>
      </c>
      <c r="AM839">
        <v>25</v>
      </c>
      <c r="AN839">
        <v>1300</v>
      </c>
      <c r="AO839" t="s">
        <v>118</v>
      </c>
      <c r="AP839">
        <v>-89</v>
      </c>
      <c r="AQ839">
        <v>-57</v>
      </c>
      <c r="AR839">
        <v>-448</v>
      </c>
      <c r="AZ839">
        <v>4366</v>
      </c>
      <c r="BA839">
        <v>1</v>
      </c>
      <c r="BB839" t="str">
        <f t="shared" si="195"/>
        <v xml:space="preserve">N325GC  </v>
      </c>
      <c r="BC839">
        <v>1</v>
      </c>
      <c r="BH839">
        <v>1400</v>
      </c>
      <c r="BI839">
        <v>1</v>
      </c>
      <c r="BJ839">
        <v>1</v>
      </c>
      <c r="BK839">
        <v>0</v>
      </c>
      <c r="BL839">
        <v>0</v>
      </c>
      <c r="BO839">
        <v>0</v>
      </c>
      <c r="BP839">
        <v>0</v>
      </c>
      <c r="BW839" t="str">
        <f>"15:31:08.627"</f>
        <v>15:31:08.627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0</v>
      </c>
      <c r="CP839" t="s">
        <v>119</v>
      </c>
      <c r="CQ839">
        <v>511</v>
      </c>
      <c r="CR839">
        <v>0</v>
      </c>
      <c r="CW839">
        <v>7015211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"01/04/2021 15:31:06.585"</f>
        <v>01/04/2021 15:31:06.585</v>
      </c>
      <c r="C840" t="str">
        <f t="shared" si="194"/>
        <v>FFDDD3C0</v>
      </c>
      <c r="D840" t="s">
        <v>178</v>
      </c>
      <c r="E840">
        <v>9</v>
      </c>
      <c r="F840">
        <v>1009</v>
      </c>
      <c r="G840" t="s">
        <v>114</v>
      </c>
      <c r="J840" t="s">
        <v>179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>"15:31:08.000"</f>
        <v>15:31:08.000</v>
      </c>
      <c r="T840" t="str">
        <f>"15:31:08.000"</f>
        <v>15:31:08.000</v>
      </c>
      <c r="U840" t="str">
        <f t="shared" si="196"/>
        <v>A3817C</v>
      </c>
      <c r="V840">
        <v>0</v>
      </c>
      <c r="W840">
        <v>0</v>
      </c>
      <c r="X840">
        <v>2</v>
      </c>
      <c r="Z840">
        <v>1</v>
      </c>
      <c r="AA840">
        <v>8</v>
      </c>
      <c r="AB840">
        <v>3</v>
      </c>
      <c r="AC840">
        <v>0</v>
      </c>
      <c r="AD840">
        <v>9</v>
      </c>
      <c r="AE840">
        <v>0</v>
      </c>
      <c r="AF840">
        <v>0</v>
      </c>
      <c r="AG840">
        <v>1</v>
      </c>
      <c r="AH840">
        <v>0</v>
      </c>
      <c r="AI840" t="s">
        <v>834</v>
      </c>
      <c r="AJ840">
        <v>35.722259999999999</v>
      </c>
      <c r="AK840" t="s">
        <v>835</v>
      </c>
      <c r="AL840">
        <v>-90.887511000000003</v>
      </c>
      <c r="AM840">
        <v>25</v>
      </c>
      <c r="AN840">
        <v>1300</v>
      </c>
      <c r="AO840" t="s">
        <v>118</v>
      </c>
      <c r="AP840">
        <v>-89</v>
      </c>
      <c r="AQ840">
        <v>-57</v>
      </c>
      <c r="AR840">
        <v>-448</v>
      </c>
      <c r="AZ840">
        <v>4366</v>
      </c>
      <c r="BA840">
        <v>1</v>
      </c>
      <c r="BB840" t="str">
        <f t="shared" si="195"/>
        <v xml:space="preserve">N325GC  </v>
      </c>
      <c r="BC840">
        <v>1</v>
      </c>
      <c r="BH840">
        <v>1400</v>
      </c>
      <c r="BI840">
        <v>1</v>
      </c>
      <c r="BJ840">
        <v>1</v>
      </c>
      <c r="BK840">
        <v>0</v>
      </c>
      <c r="BL840">
        <v>0</v>
      </c>
      <c r="BO840">
        <v>0</v>
      </c>
      <c r="BP840">
        <v>0</v>
      </c>
      <c r="BW840" t="str">
        <f>"15:31:08.627"</f>
        <v>15:31:08.627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0</v>
      </c>
      <c r="CP840" t="s">
        <v>119</v>
      </c>
      <c r="CQ840">
        <v>511</v>
      </c>
      <c r="CR840">
        <v>0</v>
      </c>
      <c r="CW840">
        <v>7015211</v>
      </c>
      <c r="CY840">
        <v>0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"01/04/2021 15:31:07.648"</f>
        <v>01/04/2021 15:31:07.648</v>
      </c>
      <c r="C841" t="str">
        <f t="shared" si="194"/>
        <v>FFDDD3C0</v>
      </c>
      <c r="D841" t="s">
        <v>113</v>
      </c>
      <c r="E841">
        <v>5</v>
      </c>
      <c r="H841">
        <v>169</v>
      </c>
      <c r="I841" t="s">
        <v>114</v>
      </c>
      <c r="J841" t="s">
        <v>115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>"15:31:09.000"</f>
        <v>15:31:09.000</v>
      </c>
      <c r="T841" t="str">
        <f>"15:31:09.000"</f>
        <v>15:31:09.000</v>
      </c>
      <c r="U841" t="str">
        <f t="shared" si="196"/>
        <v>A3817C</v>
      </c>
      <c r="V841">
        <v>0</v>
      </c>
      <c r="W841">
        <v>0</v>
      </c>
      <c r="X841">
        <v>2</v>
      </c>
      <c r="Z841">
        <v>1</v>
      </c>
      <c r="AA841">
        <v>8</v>
      </c>
      <c r="AB841">
        <v>3</v>
      </c>
      <c r="AC841">
        <v>0</v>
      </c>
      <c r="AD841">
        <v>9</v>
      </c>
      <c r="AE841">
        <v>0</v>
      </c>
      <c r="AF841">
        <v>0</v>
      </c>
      <c r="AG841">
        <v>1</v>
      </c>
      <c r="AH841">
        <v>0</v>
      </c>
      <c r="AI841" t="s">
        <v>836</v>
      </c>
      <c r="AJ841">
        <v>35.722023999999998</v>
      </c>
      <c r="AK841" t="s">
        <v>837</v>
      </c>
      <c r="AL841">
        <v>-90.888003999999995</v>
      </c>
      <c r="AM841">
        <v>25</v>
      </c>
      <c r="AN841">
        <v>1300</v>
      </c>
      <c r="AO841" t="s">
        <v>118</v>
      </c>
      <c r="AP841">
        <v>-90</v>
      </c>
      <c r="AQ841">
        <v>-56</v>
      </c>
      <c r="AR841">
        <v>-448</v>
      </c>
      <c r="AZ841">
        <v>4366</v>
      </c>
      <c r="BA841">
        <v>1</v>
      </c>
      <c r="BB841" t="str">
        <f t="shared" si="195"/>
        <v xml:space="preserve">N325GC  </v>
      </c>
      <c r="BC841">
        <v>1</v>
      </c>
      <c r="BH841">
        <v>1400</v>
      </c>
      <c r="BI841">
        <v>1</v>
      </c>
      <c r="BJ841">
        <v>1</v>
      </c>
      <c r="BK841">
        <v>0</v>
      </c>
      <c r="BL841">
        <v>0</v>
      </c>
      <c r="BO841">
        <v>0</v>
      </c>
      <c r="BP841">
        <v>0</v>
      </c>
      <c r="BW841" t="str">
        <f>"15:31:09.745"</f>
        <v>15:31:09.745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1</v>
      </c>
      <c r="CP841" t="s">
        <v>119</v>
      </c>
      <c r="CQ841">
        <v>511</v>
      </c>
      <c r="CR841">
        <v>0</v>
      </c>
      <c r="CW841">
        <v>7015418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"01/04/2021 15:31:07.648"</f>
        <v>01/04/2021 15:31:07.648</v>
      </c>
      <c r="C842" t="str">
        <f t="shared" si="194"/>
        <v>FFDDD3C0</v>
      </c>
      <c r="D842" t="s">
        <v>178</v>
      </c>
      <c r="E842">
        <v>9</v>
      </c>
      <c r="F842">
        <v>1009</v>
      </c>
      <c r="G842" t="s">
        <v>114</v>
      </c>
      <c r="J842" t="s">
        <v>179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>"15:31:09.000"</f>
        <v>15:31:09.000</v>
      </c>
      <c r="T842" t="str">
        <f>"15:31:09.000"</f>
        <v>15:31:09.000</v>
      </c>
      <c r="U842" t="str">
        <f t="shared" si="196"/>
        <v>A3817C</v>
      </c>
      <c r="V842">
        <v>0</v>
      </c>
      <c r="W842">
        <v>0</v>
      </c>
      <c r="X842">
        <v>2</v>
      </c>
      <c r="Z842">
        <v>1</v>
      </c>
      <c r="AA842">
        <v>8</v>
      </c>
      <c r="AB842">
        <v>3</v>
      </c>
      <c r="AC842">
        <v>0</v>
      </c>
      <c r="AD842">
        <v>9</v>
      </c>
      <c r="AE842">
        <v>0</v>
      </c>
      <c r="AF842">
        <v>0</v>
      </c>
      <c r="AG842">
        <v>1</v>
      </c>
      <c r="AH842">
        <v>0</v>
      </c>
      <c r="AI842" t="s">
        <v>836</v>
      </c>
      <c r="AJ842">
        <v>35.722023999999998</v>
      </c>
      <c r="AK842" t="s">
        <v>837</v>
      </c>
      <c r="AL842">
        <v>-90.888003999999995</v>
      </c>
      <c r="AM842">
        <v>25</v>
      </c>
      <c r="AN842">
        <v>1300</v>
      </c>
      <c r="AO842" t="s">
        <v>118</v>
      </c>
      <c r="AP842">
        <v>-90</v>
      </c>
      <c r="AQ842">
        <v>-56</v>
      </c>
      <c r="AR842">
        <v>-448</v>
      </c>
      <c r="AZ842">
        <v>4366</v>
      </c>
      <c r="BA842">
        <v>1</v>
      </c>
      <c r="BB842" t="str">
        <f t="shared" si="195"/>
        <v xml:space="preserve">N325GC  </v>
      </c>
      <c r="BC842">
        <v>1</v>
      </c>
      <c r="BH842">
        <v>1400</v>
      </c>
      <c r="BI842">
        <v>1</v>
      </c>
      <c r="BJ842">
        <v>1</v>
      </c>
      <c r="BK842">
        <v>0</v>
      </c>
      <c r="BL842">
        <v>0</v>
      </c>
      <c r="BO842">
        <v>0</v>
      </c>
      <c r="BP842">
        <v>0</v>
      </c>
      <c r="BW842" t="str">
        <f>"15:31:09.745"</f>
        <v>15:31:09.745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1</v>
      </c>
      <c r="CP842" t="s">
        <v>119</v>
      </c>
      <c r="CQ842">
        <v>511</v>
      </c>
      <c r="CR842">
        <v>0</v>
      </c>
      <c r="CW842">
        <v>7015418</v>
      </c>
      <c r="CY842">
        <v>0</v>
      </c>
      <c r="CZ842">
        <v>0</v>
      </c>
      <c r="DA842">
        <v>1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"01/04/2021 15:31:08.909"</f>
        <v>01/04/2021 15:31:08.909</v>
      </c>
      <c r="C843" t="str">
        <f t="shared" si="194"/>
        <v>FFDDD3C0</v>
      </c>
      <c r="D843" t="s">
        <v>113</v>
      </c>
      <c r="E843">
        <v>5</v>
      </c>
      <c r="H843">
        <v>169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>"15:31:10.000"</f>
        <v>15:31:10.000</v>
      </c>
      <c r="T843" t="str">
        <f>"15:31:10.000"</f>
        <v>15:31:10.000</v>
      </c>
      <c r="U843" t="str">
        <f t="shared" si="196"/>
        <v>A3817C</v>
      </c>
      <c r="V843">
        <v>0</v>
      </c>
      <c r="W843">
        <v>0</v>
      </c>
      <c r="X843">
        <v>2</v>
      </c>
      <c r="Z843">
        <v>1</v>
      </c>
      <c r="AA843">
        <v>8</v>
      </c>
      <c r="AB843">
        <v>3</v>
      </c>
      <c r="AC843">
        <v>0</v>
      </c>
      <c r="AD843">
        <v>9</v>
      </c>
      <c r="AE843">
        <v>0</v>
      </c>
      <c r="AF843">
        <v>0</v>
      </c>
      <c r="AG843">
        <v>1</v>
      </c>
      <c r="AH843">
        <v>0</v>
      </c>
      <c r="AI843" t="s">
        <v>838</v>
      </c>
      <c r="AJ843">
        <v>35.721767</v>
      </c>
      <c r="AK843" t="s">
        <v>839</v>
      </c>
      <c r="AL843">
        <v>-90.888519000000002</v>
      </c>
      <c r="AM843">
        <v>25</v>
      </c>
      <c r="AN843">
        <v>1300</v>
      </c>
      <c r="AO843" t="s">
        <v>118</v>
      </c>
      <c r="AP843">
        <v>-88</v>
      </c>
      <c r="AQ843">
        <v>-56</v>
      </c>
      <c r="AR843">
        <v>-384</v>
      </c>
      <c r="AZ843">
        <v>4366</v>
      </c>
      <c r="BA843">
        <v>1</v>
      </c>
      <c r="BB843" t="str">
        <f t="shared" si="195"/>
        <v xml:space="preserve">N325GC  </v>
      </c>
      <c r="BC843">
        <v>1</v>
      </c>
      <c r="BH843">
        <v>1400</v>
      </c>
      <c r="BI843">
        <v>1</v>
      </c>
      <c r="BJ843">
        <v>1</v>
      </c>
      <c r="BK843">
        <v>0</v>
      </c>
      <c r="BL843">
        <v>0</v>
      </c>
      <c r="BO843">
        <v>0</v>
      </c>
      <c r="BP843">
        <v>0</v>
      </c>
      <c r="BW843" t="str">
        <f>"15:31:10.990"</f>
        <v>15:31:10.990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1</v>
      </c>
      <c r="CP843" t="s">
        <v>119</v>
      </c>
      <c r="CQ843">
        <v>511</v>
      </c>
      <c r="CR843">
        <v>0</v>
      </c>
      <c r="CW843">
        <v>7015652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"01/04/2021 15:31:08.909"</f>
        <v>01/04/2021 15:31:08.909</v>
      </c>
      <c r="C844" t="str">
        <f t="shared" si="194"/>
        <v>FFDDD3C0</v>
      </c>
      <c r="D844" t="s">
        <v>178</v>
      </c>
      <c r="E844">
        <v>9</v>
      </c>
      <c r="F844">
        <v>1009</v>
      </c>
      <c r="G844" t="s">
        <v>114</v>
      </c>
      <c r="J844" t="s">
        <v>179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>"15:31:10.000"</f>
        <v>15:31:10.000</v>
      </c>
      <c r="T844" t="str">
        <f>"15:31:10.000"</f>
        <v>15:31:10.000</v>
      </c>
      <c r="U844" t="str">
        <f t="shared" si="196"/>
        <v>A3817C</v>
      </c>
      <c r="V844">
        <v>0</v>
      </c>
      <c r="W844">
        <v>0</v>
      </c>
      <c r="X844">
        <v>2</v>
      </c>
      <c r="Z844">
        <v>1</v>
      </c>
      <c r="AA844">
        <v>8</v>
      </c>
      <c r="AB844">
        <v>3</v>
      </c>
      <c r="AC844">
        <v>0</v>
      </c>
      <c r="AD844">
        <v>9</v>
      </c>
      <c r="AE844">
        <v>0</v>
      </c>
      <c r="AF844">
        <v>0</v>
      </c>
      <c r="AG844">
        <v>1</v>
      </c>
      <c r="AH844">
        <v>0</v>
      </c>
      <c r="AI844" t="s">
        <v>838</v>
      </c>
      <c r="AJ844">
        <v>35.721767</v>
      </c>
      <c r="AK844" t="s">
        <v>839</v>
      </c>
      <c r="AL844">
        <v>-90.888519000000002</v>
      </c>
      <c r="AM844">
        <v>25</v>
      </c>
      <c r="AN844">
        <v>1300</v>
      </c>
      <c r="AO844" t="s">
        <v>118</v>
      </c>
      <c r="AP844">
        <v>-88</v>
      </c>
      <c r="AQ844">
        <v>-56</v>
      </c>
      <c r="AR844">
        <v>-384</v>
      </c>
      <c r="AZ844">
        <v>4366</v>
      </c>
      <c r="BA844">
        <v>1</v>
      </c>
      <c r="BB844" t="str">
        <f t="shared" si="195"/>
        <v xml:space="preserve">N325GC  </v>
      </c>
      <c r="BC844">
        <v>1</v>
      </c>
      <c r="BH844">
        <v>1400</v>
      </c>
      <c r="BI844">
        <v>1</v>
      </c>
      <c r="BJ844">
        <v>1</v>
      </c>
      <c r="BK844">
        <v>0</v>
      </c>
      <c r="BL844">
        <v>0</v>
      </c>
      <c r="BO844">
        <v>0</v>
      </c>
      <c r="BP844">
        <v>0</v>
      </c>
      <c r="BW844" t="str">
        <f>"15:31:10.990"</f>
        <v>15:31:10.990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1</v>
      </c>
      <c r="CP844" t="s">
        <v>119</v>
      </c>
      <c r="CQ844">
        <v>511</v>
      </c>
      <c r="CR844">
        <v>0</v>
      </c>
      <c r="CW844">
        <v>7015652</v>
      </c>
      <c r="CY844">
        <v>0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"01/04/2021 15:31:09.622"</f>
        <v>01/04/2021 15:31:09.622</v>
      </c>
      <c r="C845" t="str">
        <f t="shared" si="194"/>
        <v>FFDDD3C0</v>
      </c>
      <c r="D845" t="s">
        <v>113</v>
      </c>
      <c r="E845">
        <v>5</v>
      </c>
      <c r="H845">
        <v>169</v>
      </c>
      <c r="I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>"15:31:11.000"</f>
        <v>15:31:11.000</v>
      </c>
      <c r="T845" t="str">
        <f>"15:31:11.000"</f>
        <v>15:31:11.000</v>
      </c>
      <c r="U845" t="str">
        <f t="shared" si="196"/>
        <v>A3817C</v>
      </c>
      <c r="V845">
        <v>0</v>
      </c>
      <c r="W845">
        <v>0</v>
      </c>
      <c r="X845">
        <v>2</v>
      </c>
      <c r="Z845">
        <v>1</v>
      </c>
      <c r="AA845">
        <v>8</v>
      </c>
      <c r="AB845">
        <v>3</v>
      </c>
      <c r="AC845">
        <v>0</v>
      </c>
      <c r="AD845">
        <v>9</v>
      </c>
      <c r="AE845">
        <v>0</v>
      </c>
      <c r="AF845">
        <v>0</v>
      </c>
      <c r="AG845">
        <v>1</v>
      </c>
      <c r="AH845">
        <v>0</v>
      </c>
      <c r="AI845" t="s">
        <v>840</v>
      </c>
      <c r="AJ845">
        <v>35.721488000000001</v>
      </c>
      <c r="AK845" t="s">
        <v>841</v>
      </c>
      <c r="AL845">
        <v>-90.889033999999995</v>
      </c>
      <c r="AM845">
        <v>25</v>
      </c>
      <c r="AN845">
        <v>1300</v>
      </c>
      <c r="AO845" t="s">
        <v>118</v>
      </c>
      <c r="AP845">
        <v>-89</v>
      </c>
      <c r="AQ845">
        <v>-55</v>
      </c>
      <c r="AR845">
        <v>-384</v>
      </c>
      <c r="AZ845">
        <v>4366</v>
      </c>
      <c r="BA845">
        <v>1</v>
      </c>
      <c r="BB845" t="str">
        <f t="shared" si="195"/>
        <v xml:space="preserve">N325GC  </v>
      </c>
      <c r="BC845">
        <v>1</v>
      </c>
      <c r="BH845">
        <v>1375</v>
      </c>
      <c r="BI845">
        <v>1</v>
      </c>
      <c r="BJ845">
        <v>1</v>
      </c>
      <c r="BK845">
        <v>0</v>
      </c>
      <c r="BL845">
        <v>0</v>
      </c>
      <c r="BO845">
        <v>0</v>
      </c>
      <c r="BP845">
        <v>0</v>
      </c>
      <c r="BW845" t="str">
        <f>"15:31:11.696"</f>
        <v>15:31:11.696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1</v>
      </c>
      <c r="CP845" t="s">
        <v>119</v>
      </c>
      <c r="CQ845">
        <v>511</v>
      </c>
      <c r="CR845">
        <v>0</v>
      </c>
      <c r="CW845">
        <v>7015781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"01/04/2021 15:31:09.622"</f>
        <v>01/04/2021 15:31:09.622</v>
      </c>
      <c r="C846" t="str">
        <f t="shared" si="194"/>
        <v>FFDDD3C0</v>
      </c>
      <c r="D846" t="s">
        <v>178</v>
      </c>
      <c r="E846">
        <v>9</v>
      </c>
      <c r="F846">
        <v>1009</v>
      </c>
      <c r="G846" t="s">
        <v>114</v>
      </c>
      <c r="J846" t="s">
        <v>179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>"15:31:11.000"</f>
        <v>15:31:11.000</v>
      </c>
      <c r="T846" t="str">
        <f>"15:31:11.000"</f>
        <v>15:31:11.000</v>
      </c>
      <c r="U846" t="str">
        <f t="shared" si="196"/>
        <v>A3817C</v>
      </c>
      <c r="V846">
        <v>0</v>
      </c>
      <c r="W846">
        <v>0</v>
      </c>
      <c r="X846">
        <v>2</v>
      </c>
      <c r="Z846">
        <v>1</v>
      </c>
      <c r="AA846">
        <v>8</v>
      </c>
      <c r="AB846">
        <v>3</v>
      </c>
      <c r="AC846">
        <v>0</v>
      </c>
      <c r="AD846">
        <v>9</v>
      </c>
      <c r="AE846">
        <v>0</v>
      </c>
      <c r="AF846">
        <v>0</v>
      </c>
      <c r="AG846">
        <v>1</v>
      </c>
      <c r="AH846">
        <v>0</v>
      </c>
      <c r="AI846" t="s">
        <v>840</v>
      </c>
      <c r="AJ846">
        <v>35.721488000000001</v>
      </c>
      <c r="AK846" t="s">
        <v>841</v>
      </c>
      <c r="AL846">
        <v>-90.889033999999995</v>
      </c>
      <c r="AM846">
        <v>25</v>
      </c>
      <c r="AN846">
        <v>1300</v>
      </c>
      <c r="AO846" t="s">
        <v>118</v>
      </c>
      <c r="AP846">
        <v>-89</v>
      </c>
      <c r="AQ846">
        <v>-55</v>
      </c>
      <c r="AR846">
        <v>-384</v>
      </c>
      <c r="AZ846">
        <v>4366</v>
      </c>
      <c r="BA846">
        <v>1</v>
      </c>
      <c r="BB846" t="str">
        <f t="shared" si="195"/>
        <v xml:space="preserve">N325GC  </v>
      </c>
      <c r="BC846">
        <v>1</v>
      </c>
      <c r="BH846">
        <v>1375</v>
      </c>
      <c r="BI846">
        <v>1</v>
      </c>
      <c r="BJ846">
        <v>1</v>
      </c>
      <c r="BK846">
        <v>0</v>
      </c>
      <c r="BL846">
        <v>0</v>
      </c>
      <c r="BO846">
        <v>0</v>
      </c>
      <c r="BP846">
        <v>0</v>
      </c>
      <c r="BW846" t="str">
        <f>"15:31:11.696"</f>
        <v>15:31:11.696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1</v>
      </c>
      <c r="CP846" t="s">
        <v>119</v>
      </c>
      <c r="CQ846">
        <v>511</v>
      </c>
      <c r="CR846">
        <v>0</v>
      </c>
      <c r="CW846">
        <v>7015781</v>
      </c>
      <c r="CY846">
        <v>0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"01/04/2021 15:31:10.676"</f>
        <v>01/04/2021 15:31:10.676</v>
      </c>
      <c r="C847" t="str">
        <f t="shared" si="194"/>
        <v>FFDDD3C0</v>
      </c>
      <c r="D847" t="s">
        <v>113</v>
      </c>
      <c r="E847">
        <v>5</v>
      </c>
      <c r="H847">
        <v>169</v>
      </c>
      <c r="I847" t="s">
        <v>114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>"15:31:12.000"</f>
        <v>15:31:12.000</v>
      </c>
      <c r="T847" t="str">
        <f>"15:31:12.000"</f>
        <v>15:31:12.000</v>
      </c>
      <c r="U847" t="str">
        <f t="shared" si="196"/>
        <v>A3817C</v>
      </c>
      <c r="V847">
        <v>0</v>
      </c>
      <c r="W847">
        <v>0</v>
      </c>
      <c r="X847">
        <v>2</v>
      </c>
      <c r="Z847">
        <v>1</v>
      </c>
      <c r="AA847">
        <v>8</v>
      </c>
      <c r="AB847">
        <v>3</v>
      </c>
      <c r="AC847">
        <v>0</v>
      </c>
      <c r="AD847">
        <v>9</v>
      </c>
      <c r="AE847">
        <v>0</v>
      </c>
      <c r="AF847">
        <v>0</v>
      </c>
      <c r="AG847">
        <v>1</v>
      </c>
      <c r="AH847">
        <v>0</v>
      </c>
      <c r="AI847" t="s">
        <v>842</v>
      </c>
      <c r="AJ847">
        <v>35.721252</v>
      </c>
      <c r="AK847" t="s">
        <v>843</v>
      </c>
      <c r="AL847">
        <v>-90.889571000000004</v>
      </c>
      <c r="AM847">
        <v>25</v>
      </c>
      <c r="AN847">
        <v>1300</v>
      </c>
      <c r="AO847" t="s">
        <v>118</v>
      </c>
      <c r="AP847">
        <v>-89</v>
      </c>
      <c r="AQ847">
        <v>-56</v>
      </c>
      <c r="AR847">
        <v>-320</v>
      </c>
      <c r="AZ847">
        <v>4366</v>
      </c>
      <c r="BA847">
        <v>1</v>
      </c>
      <c r="BB847" t="str">
        <f t="shared" si="195"/>
        <v xml:space="preserve">N325GC  </v>
      </c>
      <c r="BC847">
        <v>1</v>
      </c>
      <c r="BH847">
        <v>1375</v>
      </c>
      <c r="BI847">
        <v>1</v>
      </c>
      <c r="BJ847">
        <v>1</v>
      </c>
      <c r="BK847">
        <v>0</v>
      </c>
      <c r="BL847">
        <v>0</v>
      </c>
      <c r="BO847">
        <v>0</v>
      </c>
      <c r="BP847">
        <v>0</v>
      </c>
      <c r="BW847" t="str">
        <f>"15:31:12.735"</f>
        <v>15:31:12.735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1</v>
      </c>
      <c r="CP847" t="s">
        <v>119</v>
      </c>
      <c r="CQ847">
        <v>511</v>
      </c>
      <c r="CR847">
        <v>0</v>
      </c>
      <c r="CW847">
        <v>7015995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"01/04/2021 15:31:10.676"</f>
        <v>01/04/2021 15:31:10.676</v>
      </c>
      <c r="C848" t="str">
        <f t="shared" si="194"/>
        <v>FFDDD3C0</v>
      </c>
      <c r="D848" t="s">
        <v>178</v>
      </c>
      <c r="E848">
        <v>9</v>
      </c>
      <c r="F848">
        <v>1009</v>
      </c>
      <c r="G848" t="s">
        <v>114</v>
      </c>
      <c r="J848" t="s">
        <v>179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>"15:31:12.000"</f>
        <v>15:31:12.000</v>
      </c>
      <c r="T848" t="str">
        <f>"15:31:12.000"</f>
        <v>15:31:12.000</v>
      </c>
      <c r="U848" t="str">
        <f t="shared" si="196"/>
        <v>A3817C</v>
      </c>
      <c r="V848">
        <v>0</v>
      </c>
      <c r="W848">
        <v>0</v>
      </c>
      <c r="X848">
        <v>2</v>
      </c>
      <c r="Z848">
        <v>1</v>
      </c>
      <c r="AA848">
        <v>8</v>
      </c>
      <c r="AB848">
        <v>3</v>
      </c>
      <c r="AC848">
        <v>0</v>
      </c>
      <c r="AD848">
        <v>9</v>
      </c>
      <c r="AE848">
        <v>0</v>
      </c>
      <c r="AF848">
        <v>0</v>
      </c>
      <c r="AG848">
        <v>1</v>
      </c>
      <c r="AH848">
        <v>0</v>
      </c>
      <c r="AI848" t="s">
        <v>842</v>
      </c>
      <c r="AJ848">
        <v>35.721252</v>
      </c>
      <c r="AK848" t="s">
        <v>843</v>
      </c>
      <c r="AL848">
        <v>-90.889571000000004</v>
      </c>
      <c r="AM848">
        <v>25</v>
      </c>
      <c r="AN848">
        <v>1300</v>
      </c>
      <c r="AO848" t="s">
        <v>118</v>
      </c>
      <c r="AP848">
        <v>-89</v>
      </c>
      <c r="AQ848">
        <v>-56</v>
      </c>
      <c r="AR848">
        <v>-320</v>
      </c>
      <c r="AZ848">
        <v>4366</v>
      </c>
      <c r="BA848">
        <v>1</v>
      </c>
      <c r="BB848" t="str">
        <f t="shared" si="195"/>
        <v xml:space="preserve">N325GC  </v>
      </c>
      <c r="BC848">
        <v>1</v>
      </c>
      <c r="BH848">
        <v>1375</v>
      </c>
      <c r="BI848">
        <v>1</v>
      </c>
      <c r="BJ848">
        <v>1</v>
      </c>
      <c r="BK848">
        <v>0</v>
      </c>
      <c r="BL848">
        <v>0</v>
      </c>
      <c r="BO848">
        <v>0</v>
      </c>
      <c r="BP848">
        <v>0</v>
      </c>
      <c r="BW848" t="str">
        <f>"15:31:12.735"</f>
        <v>15:31:12.735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1</v>
      </c>
      <c r="CP848" t="s">
        <v>119</v>
      </c>
      <c r="CQ848">
        <v>511</v>
      </c>
      <c r="CR848">
        <v>0</v>
      </c>
      <c r="CW848">
        <v>7015995</v>
      </c>
      <c r="CY848">
        <v>0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"01/04/2021 15:31:11.131"</f>
        <v>01/04/2021 15:31:11.131</v>
      </c>
      <c r="C849" t="str">
        <f t="shared" si="194"/>
        <v>FFDDD3C0</v>
      </c>
      <c r="D849" t="s">
        <v>178</v>
      </c>
      <c r="E849">
        <v>9</v>
      </c>
      <c r="F849">
        <v>1009</v>
      </c>
      <c r="G849" t="s">
        <v>114</v>
      </c>
      <c r="J849" t="s">
        <v>179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>"15:31:13.000"</f>
        <v>15:31:13.000</v>
      </c>
      <c r="T849" t="str">
        <f>"15:31:13.000"</f>
        <v>15:31:13.000</v>
      </c>
      <c r="U849" t="str">
        <f t="shared" si="196"/>
        <v>A3817C</v>
      </c>
      <c r="V849">
        <v>0</v>
      </c>
      <c r="W849">
        <v>0</v>
      </c>
      <c r="X849">
        <v>2</v>
      </c>
      <c r="Z849">
        <v>1</v>
      </c>
      <c r="AA849">
        <v>8</v>
      </c>
      <c r="AB849">
        <v>3</v>
      </c>
      <c r="AC849">
        <v>0</v>
      </c>
      <c r="AD849">
        <v>9</v>
      </c>
      <c r="AE849">
        <v>0</v>
      </c>
      <c r="AF849">
        <v>0</v>
      </c>
      <c r="AG849">
        <v>1</v>
      </c>
      <c r="AH849">
        <v>0</v>
      </c>
      <c r="AI849" t="s">
        <v>844</v>
      </c>
      <c r="AJ849">
        <v>35.720993999999997</v>
      </c>
      <c r="AK849" t="s">
        <v>845</v>
      </c>
      <c r="AL849">
        <v>-90.890085999999997</v>
      </c>
      <c r="AM849">
        <v>25</v>
      </c>
      <c r="AN849">
        <v>1300</v>
      </c>
      <c r="AO849" t="s">
        <v>118</v>
      </c>
      <c r="AP849">
        <v>-89</v>
      </c>
      <c r="AQ849">
        <v>-55</v>
      </c>
      <c r="AR849">
        <v>-256</v>
      </c>
      <c r="AZ849">
        <v>4366</v>
      </c>
      <c r="BA849">
        <v>1</v>
      </c>
      <c r="BB849" t="str">
        <f t="shared" si="195"/>
        <v xml:space="preserve">N325GC  </v>
      </c>
      <c r="BC849">
        <v>1</v>
      </c>
      <c r="BH849">
        <v>1375</v>
      </c>
      <c r="BI849">
        <v>1</v>
      </c>
      <c r="BJ849">
        <v>1</v>
      </c>
      <c r="BK849">
        <v>0</v>
      </c>
      <c r="BL849">
        <v>0</v>
      </c>
      <c r="BO849">
        <v>0</v>
      </c>
      <c r="BP849">
        <v>0</v>
      </c>
      <c r="BW849" t="str">
        <f>"15:31:13.228"</f>
        <v>15:31:13.228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1</v>
      </c>
      <c r="CP849" t="s">
        <v>119</v>
      </c>
      <c r="CQ849">
        <v>511</v>
      </c>
      <c r="CR849">
        <v>0</v>
      </c>
      <c r="CW849">
        <v>7016080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"01/04/2021 15:31:11.131"</f>
        <v>01/04/2021 15:31:11.131</v>
      </c>
      <c r="C850" t="str">
        <f t="shared" si="194"/>
        <v>FFDDD3C0</v>
      </c>
      <c r="D850" t="s">
        <v>113</v>
      </c>
      <c r="E850">
        <v>5</v>
      </c>
      <c r="H850">
        <v>169</v>
      </c>
      <c r="I850" t="s">
        <v>114</v>
      </c>
      <c r="J850" t="s">
        <v>115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>"15:31:13.000"</f>
        <v>15:31:13.000</v>
      </c>
      <c r="T850" t="str">
        <f>"15:31:13.000"</f>
        <v>15:31:13.000</v>
      </c>
      <c r="U850" t="str">
        <f t="shared" si="196"/>
        <v>A3817C</v>
      </c>
      <c r="V850">
        <v>0</v>
      </c>
      <c r="W850">
        <v>0</v>
      </c>
      <c r="X850">
        <v>2</v>
      </c>
      <c r="Z850">
        <v>1</v>
      </c>
      <c r="AA850">
        <v>8</v>
      </c>
      <c r="AB850">
        <v>3</v>
      </c>
      <c r="AC850">
        <v>0</v>
      </c>
      <c r="AD850">
        <v>9</v>
      </c>
      <c r="AE850">
        <v>0</v>
      </c>
      <c r="AF850">
        <v>0</v>
      </c>
      <c r="AG850">
        <v>1</v>
      </c>
      <c r="AH850">
        <v>0</v>
      </c>
      <c r="AI850" t="s">
        <v>844</v>
      </c>
      <c r="AJ850">
        <v>35.720993999999997</v>
      </c>
      <c r="AK850" t="s">
        <v>845</v>
      </c>
      <c r="AL850">
        <v>-90.890085999999997</v>
      </c>
      <c r="AM850">
        <v>25</v>
      </c>
      <c r="AN850">
        <v>1300</v>
      </c>
      <c r="AO850" t="s">
        <v>118</v>
      </c>
      <c r="AP850">
        <v>-89</v>
      </c>
      <c r="AQ850">
        <v>-55</v>
      </c>
      <c r="AR850">
        <v>-256</v>
      </c>
      <c r="AZ850">
        <v>4366</v>
      </c>
      <c r="BA850">
        <v>1</v>
      </c>
      <c r="BB850" t="str">
        <f t="shared" si="195"/>
        <v xml:space="preserve">N325GC  </v>
      </c>
      <c r="BC850">
        <v>1</v>
      </c>
      <c r="BH850">
        <v>1375</v>
      </c>
      <c r="BI850">
        <v>1</v>
      </c>
      <c r="BJ850">
        <v>1</v>
      </c>
      <c r="BK850">
        <v>0</v>
      </c>
      <c r="BL850">
        <v>0</v>
      </c>
      <c r="BO850">
        <v>0</v>
      </c>
      <c r="BP850">
        <v>0</v>
      </c>
      <c r="BW850" t="str">
        <f>"15:31:13.228"</f>
        <v>15:31:13.228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1</v>
      </c>
      <c r="CP850" t="s">
        <v>119</v>
      </c>
      <c r="CQ850">
        <v>511</v>
      </c>
      <c r="CR850">
        <v>0</v>
      </c>
      <c r="CW850">
        <v>7016080</v>
      </c>
      <c r="CY850">
        <v>0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"01/04/2021 15:31:12.548"</f>
        <v>01/04/2021 15:31:12.548</v>
      </c>
      <c r="C851" t="str">
        <f t="shared" ref="C851:C882" si="197">"FFDDD3C0"</f>
        <v>FFDDD3C0</v>
      </c>
      <c r="D851" t="s">
        <v>113</v>
      </c>
      <c r="E851">
        <v>5</v>
      </c>
      <c r="H851">
        <v>169</v>
      </c>
      <c r="I851" t="s">
        <v>114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>"15:31:14.000"</f>
        <v>15:31:14.000</v>
      </c>
      <c r="T851" t="str">
        <f>"15:31:14.000"</f>
        <v>15:31:14.000</v>
      </c>
      <c r="U851" t="str">
        <f t="shared" si="196"/>
        <v>A3817C</v>
      </c>
      <c r="V851">
        <v>0</v>
      </c>
      <c r="W851">
        <v>0</v>
      </c>
      <c r="X851">
        <v>2</v>
      </c>
      <c r="Z851">
        <v>1</v>
      </c>
      <c r="AA851">
        <v>8</v>
      </c>
      <c r="AB851">
        <v>3</v>
      </c>
      <c r="AC851">
        <v>0</v>
      </c>
      <c r="AD851">
        <v>9</v>
      </c>
      <c r="AE851">
        <v>0</v>
      </c>
      <c r="AF851">
        <v>0</v>
      </c>
      <c r="AG851">
        <v>1</v>
      </c>
      <c r="AH851">
        <v>0</v>
      </c>
      <c r="AI851" t="s">
        <v>846</v>
      </c>
      <c r="AJ851">
        <v>35.720737</v>
      </c>
      <c r="AK851" t="s">
        <v>847</v>
      </c>
      <c r="AL851">
        <v>-90.890579000000002</v>
      </c>
      <c r="AM851">
        <v>25</v>
      </c>
      <c r="AN851">
        <v>1300</v>
      </c>
      <c r="AO851" t="s">
        <v>118</v>
      </c>
      <c r="AP851">
        <v>-87</v>
      </c>
      <c r="AQ851">
        <v>-54</v>
      </c>
      <c r="AR851">
        <v>-128</v>
      </c>
      <c r="AZ851">
        <v>4366</v>
      </c>
      <c r="BA851">
        <v>1</v>
      </c>
      <c r="BB851" t="str">
        <f t="shared" ref="BB851:BB882" si="198">"N325GC  "</f>
        <v xml:space="preserve">N325GC  </v>
      </c>
      <c r="BC851">
        <v>1</v>
      </c>
      <c r="BH851">
        <v>1350</v>
      </c>
      <c r="BI851">
        <v>1</v>
      </c>
      <c r="BJ851">
        <v>1</v>
      </c>
      <c r="BK851">
        <v>0</v>
      </c>
      <c r="BL851">
        <v>0</v>
      </c>
      <c r="BO851">
        <v>0</v>
      </c>
      <c r="BP851">
        <v>0</v>
      </c>
      <c r="BW851" t="str">
        <f>"15:31:14.661"</f>
        <v>15:31:14.661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2</v>
      </c>
      <c r="CP851" t="s">
        <v>119</v>
      </c>
      <c r="CQ851">
        <v>511</v>
      </c>
      <c r="CR851">
        <v>0</v>
      </c>
      <c r="CW851">
        <v>7016350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"01/04/2021 15:31:12.548"</f>
        <v>01/04/2021 15:31:12.548</v>
      </c>
      <c r="C852" t="str">
        <f t="shared" si="197"/>
        <v>FFDDD3C0</v>
      </c>
      <c r="D852" t="s">
        <v>178</v>
      </c>
      <c r="E852">
        <v>9</v>
      </c>
      <c r="F852">
        <v>1009</v>
      </c>
      <c r="G852" t="s">
        <v>114</v>
      </c>
      <c r="J852" t="s">
        <v>179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>"15:31:14.000"</f>
        <v>15:31:14.000</v>
      </c>
      <c r="T852" t="str">
        <f>"15:31:14.000"</f>
        <v>15:31:14.000</v>
      </c>
      <c r="U852" t="str">
        <f t="shared" si="196"/>
        <v>A3817C</v>
      </c>
      <c r="V852">
        <v>0</v>
      </c>
      <c r="W852">
        <v>0</v>
      </c>
      <c r="X852">
        <v>2</v>
      </c>
      <c r="Z852">
        <v>1</v>
      </c>
      <c r="AA852">
        <v>8</v>
      </c>
      <c r="AB852">
        <v>3</v>
      </c>
      <c r="AC852">
        <v>0</v>
      </c>
      <c r="AD852">
        <v>9</v>
      </c>
      <c r="AE852">
        <v>0</v>
      </c>
      <c r="AF852">
        <v>0</v>
      </c>
      <c r="AG852">
        <v>1</v>
      </c>
      <c r="AH852">
        <v>0</v>
      </c>
      <c r="AI852" t="s">
        <v>846</v>
      </c>
      <c r="AJ852">
        <v>35.720737</v>
      </c>
      <c r="AK852" t="s">
        <v>847</v>
      </c>
      <c r="AL852">
        <v>-90.890579000000002</v>
      </c>
      <c r="AM852">
        <v>25</v>
      </c>
      <c r="AN852">
        <v>1300</v>
      </c>
      <c r="AO852" t="s">
        <v>118</v>
      </c>
      <c r="AP852">
        <v>-87</v>
      </c>
      <c r="AQ852">
        <v>-54</v>
      </c>
      <c r="AR852">
        <v>-128</v>
      </c>
      <c r="AZ852">
        <v>4366</v>
      </c>
      <c r="BA852">
        <v>1</v>
      </c>
      <c r="BB852" t="str">
        <f t="shared" si="198"/>
        <v xml:space="preserve">N325GC  </v>
      </c>
      <c r="BC852">
        <v>1</v>
      </c>
      <c r="BH852">
        <v>1350</v>
      </c>
      <c r="BI852">
        <v>1</v>
      </c>
      <c r="BJ852">
        <v>1</v>
      </c>
      <c r="BK852">
        <v>0</v>
      </c>
      <c r="BL852">
        <v>0</v>
      </c>
      <c r="BO852">
        <v>0</v>
      </c>
      <c r="BP852">
        <v>0</v>
      </c>
      <c r="BW852" t="str">
        <f>"15:31:14.661"</f>
        <v>15:31:14.661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2</v>
      </c>
      <c r="CP852" t="s">
        <v>119</v>
      </c>
      <c r="CQ852">
        <v>511</v>
      </c>
      <c r="CR852">
        <v>0</v>
      </c>
      <c r="CW852">
        <v>7016350</v>
      </c>
      <c r="CY852">
        <v>0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"01/04/2021 15:31:13.501"</f>
        <v>01/04/2021 15:31:13.501</v>
      </c>
      <c r="C853" t="str">
        <f t="shared" si="197"/>
        <v>FFDDD3C0</v>
      </c>
      <c r="D853" t="s">
        <v>178</v>
      </c>
      <c r="E853">
        <v>9</v>
      </c>
      <c r="F853">
        <v>1009</v>
      </c>
      <c r="G853" t="s">
        <v>114</v>
      </c>
      <c r="J853" t="s">
        <v>179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>"15:31:15.000"</f>
        <v>15:31:15.000</v>
      </c>
      <c r="T853" t="str">
        <f>"15:31:15.000"</f>
        <v>15:31:15.000</v>
      </c>
      <c r="U853" t="str">
        <f t="shared" si="196"/>
        <v>A3817C</v>
      </c>
      <c r="V853">
        <v>0</v>
      </c>
      <c r="W853">
        <v>0</v>
      </c>
      <c r="X853">
        <v>2</v>
      </c>
      <c r="Z853">
        <v>1</v>
      </c>
      <c r="AA853">
        <v>8</v>
      </c>
      <c r="AB853">
        <v>3</v>
      </c>
      <c r="AC853">
        <v>0</v>
      </c>
      <c r="AD853">
        <v>9</v>
      </c>
      <c r="AE853">
        <v>0</v>
      </c>
      <c r="AF853">
        <v>0</v>
      </c>
      <c r="AG853">
        <v>1</v>
      </c>
      <c r="AH853">
        <v>0</v>
      </c>
      <c r="AI853" t="s">
        <v>848</v>
      </c>
      <c r="AJ853">
        <v>35.720478999999997</v>
      </c>
      <c r="AK853" t="s">
        <v>849</v>
      </c>
      <c r="AL853">
        <v>-90.891093999999995</v>
      </c>
      <c r="AM853">
        <v>25</v>
      </c>
      <c r="AN853">
        <v>1300</v>
      </c>
      <c r="AO853" t="s">
        <v>118</v>
      </c>
      <c r="AP853">
        <v>-87</v>
      </c>
      <c r="AQ853">
        <v>-53</v>
      </c>
      <c r="AR853">
        <v>0</v>
      </c>
      <c r="AZ853">
        <v>4366</v>
      </c>
      <c r="BA853">
        <v>1</v>
      </c>
      <c r="BB853" t="str">
        <f t="shared" si="198"/>
        <v xml:space="preserve">N325GC  </v>
      </c>
      <c r="BC853">
        <v>1</v>
      </c>
      <c r="BH853">
        <v>1350</v>
      </c>
      <c r="BI853">
        <v>1</v>
      </c>
      <c r="BJ853">
        <v>1</v>
      </c>
      <c r="BK853">
        <v>0</v>
      </c>
      <c r="BL853">
        <v>0</v>
      </c>
      <c r="BO853">
        <v>0</v>
      </c>
      <c r="BP853">
        <v>0</v>
      </c>
      <c r="BW853" t="str">
        <f>"15:31:15.543"</f>
        <v>15:31:15.543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2</v>
      </c>
      <c r="CP853" t="s">
        <v>119</v>
      </c>
      <c r="CQ853">
        <v>511</v>
      </c>
      <c r="CR853">
        <v>0</v>
      </c>
      <c r="CW853">
        <v>7016520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"01/04/2021 15:31:13.501"</f>
        <v>01/04/2021 15:31:13.501</v>
      </c>
      <c r="C854" t="str">
        <f t="shared" si="197"/>
        <v>FFDDD3C0</v>
      </c>
      <c r="D854" t="s">
        <v>113</v>
      </c>
      <c r="E854">
        <v>5</v>
      </c>
      <c r="H854">
        <v>169</v>
      </c>
      <c r="I854" t="s">
        <v>114</v>
      </c>
      <c r="J854" t="s">
        <v>115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>"15:31:15.000"</f>
        <v>15:31:15.000</v>
      </c>
      <c r="T854" t="str">
        <f>"15:31:15.000"</f>
        <v>15:31:15.000</v>
      </c>
      <c r="U854" t="str">
        <f t="shared" si="196"/>
        <v>A3817C</v>
      </c>
      <c r="V854">
        <v>0</v>
      </c>
      <c r="W854">
        <v>0</v>
      </c>
      <c r="X854">
        <v>2</v>
      </c>
      <c r="Z854">
        <v>1</v>
      </c>
      <c r="AA854">
        <v>8</v>
      </c>
      <c r="AB854">
        <v>3</v>
      </c>
      <c r="AC854">
        <v>0</v>
      </c>
      <c r="AD854">
        <v>9</v>
      </c>
      <c r="AE854">
        <v>0</v>
      </c>
      <c r="AF854">
        <v>0</v>
      </c>
      <c r="AG854">
        <v>1</v>
      </c>
      <c r="AH854">
        <v>0</v>
      </c>
      <c r="AI854" t="s">
        <v>848</v>
      </c>
      <c r="AJ854">
        <v>35.720478999999997</v>
      </c>
      <c r="AK854" t="s">
        <v>849</v>
      </c>
      <c r="AL854">
        <v>-90.891093999999995</v>
      </c>
      <c r="AM854">
        <v>25</v>
      </c>
      <c r="AN854">
        <v>1300</v>
      </c>
      <c r="AO854" t="s">
        <v>118</v>
      </c>
      <c r="AP854">
        <v>-87</v>
      </c>
      <c r="AQ854">
        <v>-53</v>
      </c>
      <c r="AR854">
        <v>0</v>
      </c>
      <c r="AZ854">
        <v>4366</v>
      </c>
      <c r="BA854">
        <v>1</v>
      </c>
      <c r="BB854" t="str">
        <f t="shared" si="198"/>
        <v xml:space="preserve">N325GC  </v>
      </c>
      <c r="BC854">
        <v>1</v>
      </c>
      <c r="BH854">
        <v>1350</v>
      </c>
      <c r="BI854">
        <v>1</v>
      </c>
      <c r="BJ854">
        <v>1</v>
      </c>
      <c r="BK854">
        <v>0</v>
      </c>
      <c r="BL854">
        <v>0</v>
      </c>
      <c r="BO854">
        <v>0</v>
      </c>
      <c r="BP854">
        <v>0</v>
      </c>
      <c r="BW854" t="str">
        <f>"15:31:15.543"</f>
        <v>15:31:15.543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2</v>
      </c>
      <c r="CP854" t="s">
        <v>119</v>
      </c>
      <c r="CQ854">
        <v>511</v>
      </c>
      <c r="CR854">
        <v>0</v>
      </c>
      <c r="CW854">
        <v>7016520</v>
      </c>
      <c r="CY854">
        <v>0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"01/04/2021 15:31:14.711"</f>
        <v>01/04/2021 15:31:14.711</v>
      </c>
      <c r="C855" t="str">
        <f t="shared" si="197"/>
        <v>FFDDD3C0</v>
      </c>
      <c r="D855" t="s">
        <v>178</v>
      </c>
      <c r="E855">
        <v>9</v>
      </c>
      <c r="F855">
        <v>1009</v>
      </c>
      <c r="G855" t="s">
        <v>114</v>
      </c>
      <c r="J855" t="s">
        <v>179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>"15:31:16.000"</f>
        <v>15:31:16.000</v>
      </c>
      <c r="T855" t="str">
        <f>"15:31:16.000"</f>
        <v>15:31:16.000</v>
      </c>
      <c r="U855" t="str">
        <f t="shared" si="196"/>
        <v>A3817C</v>
      </c>
      <c r="V855">
        <v>0</v>
      </c>
      <c r="W855">
        <v>0</v>
      </c>
      <c r="X855">
        <v>2</v>
      </c>
      <c r="Z855">
        <v>1</v>
      </c>
      <c r="AA855">
        <v>8</v>
      </c>
      <c r="AB855">
        <v>3</v>
      </c>
      <c r="AC855">
        <v>0</v>
      </c>
      <c r="AD855">
        <v>9</v>
      </c>
      <c r="AE855">
        <v>0</v>
      </c>
      <c r="AF855">
        <v>0</v>
      </c>
      <c r="AG855">
        <v>1</v>
      </c>
      <c r="AH855">
        <v>0</v>
      </c>
      <c r="AI855" t="s">
        <v>850</v>
      </c>
      <c r="AJ855">
        <v>35.720243000000004</v>
      </c>
      <c r="AK855" t="s">
        <v>851</v>
      </c>
      <c r="AL855">
        <v>-90.891587999999999</v>
      </c>
      <c r="AM855">
        <v>25</v>
      </c>
      <c r="AN855">
        <v>1300</v>
      </c>
      <c r="AO855" t="s">
        <v>118</v>
      </c>
      <c r="AP855">
        <v>-87</v>
      </c>
      <c r="AQ855">
        <v>-52</v>
      </c>
      <c r="AR855">
        <v>0</v>
      </c>
      <c r="AZ855">
        <v>4366</v>
      </c>
      <c r="BA855">
        <v>1</v>
      </c>
      <c r="BB855" t="str">
        <f t="shared" si="198"/>
        <v xml:space="preserve">N325GC  </v>
      </c>
      <c r="BC855">
        <v>1</v>
      </c>
      <c r="BH855">
        <v>1350</v>
      </c>
      <c r="BI855">
        <v>1</v>
      </c>
      <c r="BJ855">
        <v>1</v>
      </c>
      <c r="BK855">
        <v>0</v>
      </c>
      <c r="BL855">
        <v>0</v>
      </c>
      <c r="BO855">
        <v>0</v>
      </c>
      <c r="BP855">
        <v>0</v>
      </c>
      <c r="BW855" t="str">
        <f>"15:31:16.770"</f>
        <v>15:31:16.770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2</v>
      </c>
      <c r="CP855" t="s">
        <v>119</v>
      </c>
      <c r="CQ855">
        <v>511</v>
      </c>
      <c r="CR855">
        <v>0</v>
      </c>
      <c r="CW855">
        <v>7016751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"01/04/2021 15:31:14.711"</f>
        <v>01/04/2021 15:31:14.711</v>
      </c>
      <c r="C856" t="str">
        <f t="shared" si="197"/>
        <v>FFDDD3C0</v>
      </c>
      <c r="D856" t="s">
        <v>113</v>
      </c>
      <c r="E856">
        <v>5</v>
      </c>
      <c r="H856">
        <v>169</v>
      </c>
      <c r="I856" t="s">
        <v>114</v>
      </c>
      <c r="J856" t="s">
        <v>115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>"15:31:16.000"</f>
        <v>15:31:16.000</v>
      </c>
      <c r="T856" t="str">
        <f>"15:31:16.000"</f>
        <v>15:31:16.000</v>
      </c>
      <c r="U856" t="str">
        <f t="shared" si="196"/>
        <v>A3817C</v>
      </c>
      <c r="V856">
        <v>0</v>
      </c>
      <c r="W856">
        <v>0</v>
      </c>
      <c r="X856">
        <v>2</v>
      </c>
      <c r="Z856">
        <v>1</v>
      </c>
      <c r="AA856">
        <v>8</v>
      </c>
      <c r="AB856">
        <v>3</v>
      </c>
      <c r="AC856">
        <v>0</v>
      </c>
      <c r="AD856">
        <v>9</v>
      </c>
      <c r="AE856">
        <v>0</v>
      </c>
      <c r="AF856">
        <v>0</v>
      </c>
      <c r="AG856">
        <v>1</v>
      </c>
      <c r="AH856">
        <v>0</v>
      </c>
      <c r="AI856" t="s">
        <v>850</v>
      </c>
      <c r="AJ856">
        <v>35.720243000000004</v>
      </c>
      <c r="AK856" t="s">
        <v>851</v>
      </c>
      <c r="AL856">
        <v>-90.891587999999999</v>
      </c>
      <c r="AM856">
        <v>25</v>
      </c>
      <c r="AN856">
        <v>1300</v>
      </c>
      <c r="AO856" t="s">
        <v>118</v>
      </c>
      <c r="AP856">
        <v>-87</v>
      </c>
      <c r="AQ856">
        <v>-52</v>
      </c>
      <c r="AR856">
        <v>0</v>
      </c>
      <c r="AZ856">
        <v>4366</v>
      </c>
      <c r="BA856">
        <v>1</v>
      </c>
      <c r="BB856" t="str">
        <f t="shared" si="198"/>
        <v xml:space="preserve">N325GC  </v>
      </c>
      <c r="BC856">
        <v>1</v>
      </c>
      <c r="BH856">
        <v>1350</v>
      </c>
      <c r="BI856">
        <v>1</v>
      </c>
      <c r="BJ856">
        <v>1</v>
      </c>
      <c r="BK856">
        <v>0</v>
      </c>
      <c r="BL856">
        <v>0</v>
      </c>
      <c r="BO856">
        <v>0</v>
      </c>
      <c r="BP856">
        <v>0</v>
      </c>
      <c r="BW856" t="str">
        <f>"15:31:16.770"</f>
        <v>15:31:16.770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2</v>
      </c>
      <c r="CP856" t="s">
        <v>119</v>
      </c>
      <c r="CQ856">
        <v>511</v>
      </c>
      <c r="CR856">
        <v>0</v>
      </c>
      <c r="CW856">
        <v>7016751</v>
      </c>
      <c r="CY856">
        <v>0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"01/04/2021 15:31:15.358"</f>
        <v>01/04/2021 15:31:15.358</v>
      </c>
      <c r="C857" t="str">
        <f t="shared" si="197"/>
        <v>FFDDD3C0</v>
      </c>
      <c r="D857" t="s">
        <v>178</v>
      </c>
      <c r="E857">
        <v>9</v>
      </c>
      <c r="F857">
        <v>1009</v>
      </c>
      <c r="G857" t="s">
        <v>114</v>
      </c>
      <c r="J857" t="s">
        <v>179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>"15:31:17.000"</f>
        <v>15:31:17.000</v>
      </c>
      <c r="T857" t="str">
        <f>"15:31:17.000"</f>
        <v>15:31:17.000</v>
      </c>
      <c r="U857" t="str">
        <f t="shared" si="196"/>
        <v>A3817C</v>
      </c>
      <c r="V857">
        <v>0</v>
      </c>
      <c r="W857">
        <v>0</v>
      </c>
      <c r="X857">
        <v>2</v>
      </c>
      <c r="Z857">
        <v>1</v>
      </c>
      <c r="AA857">
        <v>8</v>
      </c>
      <c r="AB857">
        <v>3</v>
      </c>
      <c r="AC857">
        <v>0</v>
      </c>
      <c r="AD857">
        <v>9</v>
      </c>
      <c r="AE857">
        <v>0</v>
      </c>
      <c r="AF857">
        <v>0</v>
      </c>
      <c r="AG857">
        <v>1</v>
      </c>
      <c r="AH857">
        <v>0</v>
      </c>
      <c r="AI857" t="s">
        <v>852</v>
      </c>
      <c r="AJ857">
        <v>35.719985999999999</v>
      </c>
      <c r="AK857" t="s">
        <v>853</v>
      </c>
      <c r="AL857">
        <v>-90.892081000000005</v>
      </c>
      <c r="AM857">
        <v>25</v>
      </c>
      <c r="AN857">
        <v>1300</v>
      </c>
      <c r="AO857" t="s">
        <v>118</v>
      </c>
      <c r="AP857">
        <v>-86</v>
      </c>
      <c r="AQ857">
        <v>-52</v>
      </c>
      <c r="AR857">
        <v>-64</v>
      </c>
      <c r="AZ857">
        <v>4366</v>
      </c>
      <c r="BA857">
        <v>1</v>
      </c>
      <c r="BB857" t="str">
        <f t="shared" si="198"/>
        <v xml:space="preserve">N325GC  </v>
      </c>
      <c r="BC857">
        <v>1</v>
      </c>
      <c r="BH857">
        <v>1325</v>
      </c>
      <c r="BI857">
        <v>1</v>
      </c>
      <c r="BJ857">
        <v>1</v>
      </c>
      <c r="BK857">
        <v>0</v>
      </c>
      <c r="BL857">
        <v>0</v>
      </c>
      <c r="BO857">
        <v>0</v>
      </c>
      <c r="BP857">
        <v>0</v>
      </c>
      <c r="BW857" t="str">
        <f>"15:31:17.440"</f>
        <v>15:31:17.440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2</v>
      </c>
      <c r="CP857" t="s">
        <v>119</v>
      </c>
      <c r="CQ857">
        <v>511</v>
      </c>
      <c r="CR857">
        <v>0</v>
      </c>
      <c r="CW857">
        <v>7016872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"01/04/2021 15:31:15.358"</f>
        <v>01/04/2021 15:31:15.358</v>
      </c>
      <c r="C858" t="str">
        <f t="shared" si="197"/>
        <v>FFDDD3C0</v>
      </c>
      <c r="D858" t="s">
        <v>113</v>
      </c>
      <c r="E858">
        <v>5</v>
      </c>
      <c r="H858">
        <v>169</v>
      </c>
      <c r="I858" t="s">
        <v>114</v>
      </c>
      <c r="J858" t="s">
        <v>115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>"15:31:17.000"</f>
        <v>15:31:17.000</v>
      </c>
      <c r="T858" t="str">
        <f>"15:31:17.000"</f>
        <v>15:31:17.000</v>
      </c>
      <c r="U858" t="str">
        <f t="shared" si="196"/>
        <v>A3817C</v>
      </c>
      <c r="V858">
        <v>0</v>
      </c>
      <c r="W858">
        <v>0</v>
      </c>
      <c r="X858">
        <v>2</v>
      </c>
      <c r="Z858">
        <v>1</v>
      </c>
      <c r="AA858">
        <v>8</v>
      </c>
      <c r="AB858">
        <v>3</v>
      </c>
      <c r="AC858">
        <v>0</v>
      </c>
      <c r="AD858">
        <v>9</v>
      </c>
      <c r="AE858">
        <v>0</v>
      </c>
      <c r="AF858">
        <v>0</v>
      </c>
      <c r="AG858">
        <v>1</v>
      </c>
      <c r="AH858">
        <v>0</v>
      </c>
      <c r="AI858" t="s">
        <v>852</v>
      </c>
      <c r="AJ858">
        <v>35.719985999999999</v>
      </c>
      <c r="AK858" t="s">
        <v>853</v>
      </c>
      <c r="AL858">
        <v>-90.892081000000005</v>
      </c>
      <c r="AM858">
        <v>25</v>
      </c>
      <c r="AN858">
        <v>1300</v>
      </c>
      <c r="AO858" t="s">
        <v>118</v>
      </c>
      <c r="AP858">
        <v>-86</v>
      </c>
      <c r="AQ858">
        <v>-52</v>
      </c>
      <c r="AR858">
        <v>-64</v>
      </c>
      <c r="AZ858">
        <v>4366</v>
      </c>
      <c r="BA858">
        <v>1</v>
      </c>
      <c r="BB858" t="str">
        <f t="shared" si="198"/>
        <v xml:space="preserve">N325GC  </v>
      </c>
      <c r="BC858">
        <v>1</v>
      </c>
      <c r="BH858">
        <v>1325</v>
      </c>
      <c r="BI858">
        <v>1</v>
      </c>
      <c r="BJ858">
        <v>1</v>
      </c>
      <c r="BK858">
        <v>0</v>
      </c>
      <c r="BL858">
        <v>0</v>
      </c>
      <c r="BO858">
        <v>0</v>
      </c>
      <c r="BP858">
        <v>0</v>
      </c>
      <c r="BW858" t="str">
        <f>"15:31:17.440"</f>
        <v>15:31:17.440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2</v>
      </c>
      <c r="CP858" t="s">
        <v>119</v>
      </c>
      <c r="CQ858">
        <v>511</v>
      </c>
      <c r="CR858">
        <v>0</v>
      </c>
      <c r="CW858">
        <v>7016872</v>
      </c>
      <c r="CY858">
        <v>0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"01/04/2021 15:31:16.768"</f>
        <v>01/04/2021 15:31:16.768</v>
      </c>
      <c r="C859" t="str">
        <f t="shared" si="197"/>
        <v>FFDDD3C0</v>
      </c>
      <c r="D859" t="s">
        <v>178</v>
      </c>
      <c r="E859">
        <v>9</v>
      </c>
      <c r="F859">
        <v>1009</v>
      </c>
      <c r="G859" t="s">
        <v>114</v>
      </c>
      <c r="J859" t="s">
        <v>179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>"15:31:18.000"</f>
        <v>15:31:18.000</v>
      </c>
      <c r="T859" t="str">
        <f>"15:31:18.000"</f>
        <v>15:31:18.000</v>
      </c>
      <c r="U859" t="str">
        <f t="shared" si="196"/>
        <v>A3817C</v>
      </c>
      <c r="V859">
        <v>0</v>
      </c>
      <c r="W859">
        <v>0</v>
      </c>
      <c r="X859">
        <v>2</v>
      </c>
      <c r="Z859">
        <v>1</v>
      </c>
      <c r="AA859">
        <v>8</v>
      </c>
      <c r="AB859">
        <v>3</v>
      </c>
      <c r="AC859">
        <v>0</v>
      </c>
      <c r="AD859">
        <v>9</v>
      </c>
      <c r="AE859">
        <v>0</v>
      </c>
      <c r="AF859">
        <v>0</v>
      </c>
      <c r="AG859">
        <v>1</v>
      </c>
      <c r="AH859">
        <v>0</v>
      </c>
      <c r="AI859" t="s">
        <v>854</v>
      </c>
      <c r="AJ859">
        <v>35.719749999999998</v>
      </c>
      <c r="AK859" t="s">
        <v>855</v>
      </c>
      <c r="AL859">
        <v>-90.892574999999994</v>
      </c>
      <c r="AM859">
        <v>25</v>
      </c>
      <c r="AN859">
        <v>1300</v>
      </c>
      <c r="AO859" t="s">
        <v>118</v>
      </c>
      <c r="AP859">
        <v>-85</v>
      </c>
      <c r="AQ859">
        <v>-51</v>
      </c>
      <c r="AR859">
        <v>-128</v>
      </c>
      <c r="AZ859">
        <v>4366</v>
      </c>
      <c r="BA859">
        <v>1</v>
      </c>
      <c r="BB859" t="str">
        <f t="shared" si="198"/>
        <v xml:space="preserve">N325GC  </v>
      </c>
      <c r="BC859">
        <v>1</v>
      </c>
      <c r="BH859">
        <v>1325</v>
      </c>
      <c r="BI859">
        <v>1</v>
      </c>
      <c r="BJ859">
        <v>1</v>
      </c>
      <c r="BK859">
        <v>0</v>
      </c>
      <c r="BL859">
        <v>0</v>
      </c>
      <c r="BO859">
        <v>0</v>
      </c>
      <c r="BP859">
        <v>0</v>
      </c>
      <c r="BW859" t="str">
        <f>"15:31:18.861"</f>
        <v>15:31:18.861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2</v>
      </c>
      <c r="CP859" t="s">
        <v>119</v>
      </c>
      <c r="CQ859">
        <v>511</v>
      </c>
      <c r="CR859">
        <v>0</v>
      </c>
      <c r="CW859">
        <v>7017151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"01/04/2021 15:31:16.768"</f>
        <v>01/04/2021 15:31:16.768</v>
      </c>
      <c r="C860" t="str">
        <f t="shared" si="197"/>
        <v>FFDDD3C0</v>
      </c>
      <c r="D860" t="s">
        <v>113</v>
      </c>
      <c r="E860">
        <v>5</v>
      </c>
      <c r="H860">
        <v>169</v>
      </c>
      <c r="I860" t="s">
        <v>114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>"15:31:18.000"</f>
        <v>15:31:18.000</v>
      </c>
      <c r="T860" t="str">
        <f>"15:31:18.000"</f>
        <v>15:31:18.000</v>
      </c>
      <c r="U860" t="str">
        <f t="shared" si="196"/>
        <v>A3817C</v>
      </c>
      <c r="V860">
        <v>0</v>
      </c>
      <c r="W860">
        <v>0</v>
      </c>
      <c r="X860">
        <v>2</v>
      </c>
      <c r="Z860">
        <v>1</v>
      </c>
      <c r="AA860">
        <v>8</v>
      </c>
      <c r="AB860">
        <v>3</v>
      </c>
      <c r="AC860">
        <v>0</v>
      </c>
      <c r="AD860">
        <v>9</v>
      </c>
      <c r="AE860">
        <v>0</v>
      </c>
      <c r="AF860">
        <v>0</v>
      </c>
      <c r="AG860">
        <v>1</v>
      </c>
      <c r="AH860">
        <v>0</v>
      </c>
      <c r="AI860" t="s">
        <v>854</v>
      </c>
      <c r="AJ860">
        <v>35.719749999999998</v>
      </c>
      <c r="AK860" t="s">
        <v>855</v>
      </c>
      <c r="AL860">
        <v>-90.892574999999994</v>
      </c>
      <c r="AM860">
        <v>25</v>
      </c>
      <c r="AN860">
        <v>1300</v>
      </c>
      <c r="AO860" t="s">
        <v>118</v>
      </c>
      <c r="AP860">
        <v>-85</v>
      </c>
      <c r="AQ860">
        <v>-51</v>
      </c>
      <c r="AR860">
        <v>-128</v>
      </c>
      <c r="AZ860">
        <v>4366</v>
      </c>
      <c r="BA860">
        <v>1</v>
      </c>
      <c r="BB860" t="str">
        <f t="shared" si="198"/>
        <v xml:space="preserve">N325GC  </v>
      </c>
      <c r="BC860">
        <v>1</v>
      </c>
      <c r="BH860">
        <v>1325</v>
      </c>
      <c r="BI860">
        <v>1</v>
      </c>
      <c r="BJ860">
        <v>1</v>
      </c>
      <c r="BK860">
        <v>0</v>
      </c>
      <c r="BL860">
        <v>0</v>
      </c>
      <c r="BO860">
        <v>0</v>
      </c>
      <c r="BP860">
        <v>0</v>
      </c>
      <c r="BW860" t="str">
        <f>"15:31:18.861"</f>
        <v>15:31:18.861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2</v>
      </c>
      <c r="CP860" t="s">
        <v>119</v>
      </c>
      <c r="CQ860">
        <v>511</v>
      </c>
      <c r="CR860">
        <v>0</v>
      </c>
      <c r="CW860">
        <v>7017151</v>
      </c>
      <c r="CY860">
        <v>0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"01/04/2021 15:31:17.826"</f>
        <v>01/04/2021 15:31:17.826</v>
      </c>
      <c r="C861" t="str">
        <f t="shared" si="197"/>
        <v>FFDDD3C0</v>
      </c>
      <c r="D861" t="s">
        <v>178</v>
      </c>
      <c r="E861">
        <v>9</v>
      </c>
      <c r="F861">
        <v>1009</v>
      </c>
      <c r="G861" t="s">
        <v>114</v>
      </c>
      <c r="J861" t="s">
        <v>179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>"15:31:19.000"</f>
        <v>15:31:19.000</v>
      </c>
      <c r="T861" t="str">
        <f>"15:31:19.000"</f>
        <v>15:31:19.000</v>
      </c>
      <c r="U861" t="str">
        <f t="shared" si="196"/>
        <v>A3817C</v>
      </c>
      <c r="V861">
        <v>0</v>
      </c>
      <c r="W861">
        <v>0</v>
      </c>
      <c r="X861">
        <v>2</v>
      </c>
      <c r="Z861">
        <v>1</v>
      </c>
      <c r="AA861">
        <v>8</v>
      </c>
      <c r="AB861">
        <v>3</v>
      </c>
      <c r="AC861">
        <v>0</v>
      </c>
      <c r="AD861">
        <v>9</v>
      </c>
      <c r="AE861">
        <v>0</v>
      </c>
      <c r="AF861">
        <v>0</v>
      </c>
      <c r="AG861">
        <v>1</v>
      </c>
      <c r="AH861">
        <v>0</v>
      </c>
      <c r="AI861" t="s">
        <v>856</v>
      </c>
      <c r="AJ861">
        <v>35.719492000000002</v>
      </c>
      <c r="AK861" t="s">
        <v>857</v>
      </c>
      <c r="AL861">
        <v>-90.893068</v>
      </c>
      <c r="AM861">
        <v>25</v>
      </c>
      <c r="AN861">
        <v>1300</v>
      </c>
      <c r="AO861" t="s">
        <v>118</v>
      </c>
      <c r="AP861">
        <v>-84</v>
      </c>
      <c r="AQ861">
        <v>-51</v>
      </c>
      <c r="AR861">
        <v>-128</v>
      </c>
      <c r="AZ861">
        <v>4366</v>
      </c>
      <c r="BA861">
        <v>1</v>
      </c>
      <c r="BB861" t="str">
        <f t="shared" si="198"/>
        <v xml:space="preserve">N325GC  </v>
      </c>
      <c r="BC861">
        <v>1</v>
      </c>
      <c r="BH861">
        <v>1325</v>
      </c>
      <c r="BI861">
        <v>1</v>
      </c>
      <c r="BJ861">
        <v>1</v>
      </c>
      <c r="BK861">
        <v>0</v>
      </c>
      <c r="BL861">
        <v>0</v>
      </c>
      <c r="BO861">
        <v>0</v>
      </c>
      <c r="BP861">
        <v>0</v>
      </c>
      <c r="BW861" t="str">
        <f>"15:31:19.920"</f>
        <v>15:31:19.920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2</v>
      </c>
      <c r="CP861" t="s">
        <v>119</v>
      </c>
      <c r="CQ861">
        <v>511</v>
      </c>
      <c r="CR861">
        <v>0</v>
      </c>
      <c r="CW861">
        <v>7017356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"01/04/2021 15:31:17.826"</f>
        <v>01/04/2021 15:31:17.826</v>
      </c>
      <c r="C862" t="str">
        <f t="shared" si="197"/>
        <v>FFDDD3C0</v>
      </c>
      <c r="D862" t="s">
        <v>113</v>
      </c>
      <c r="E862">
        <v>5</v>
      </c>
      <c r="H862">
        <v>169</v>
      </c>
      <c r="I862" t="s">
        <v>114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>"15:31:19.000"</f>
        <v>15:31:19.000</v>
      </c>
      <c r="T862" t="str">
        <f>"15:31:19.000"</f>
        <v>15:31:19.000</v>
      </c>
      <c r="U862" t="str">
        <f t="shared" si="196"/>
        <v>A3817C</v>
      </c>
      <c r="V862">
        <v>0</v>
      </c>
      <c r="W862">
        <v>0</v>
      </c>
      <c r="X862">
        <v>2</v>
      </c>
      <c r="Z862">
        <v>1</v>
      </c>
      <c r="AA862">
        <v>8</v>
      </c>
      <c r="AB862">
        <v>3</v>
      </c>
      <c r="AC862">
        <v>0</v>
      </c>
      <c r="AD862">
        <v>9</v>
      </c>
      <c r="AE862">
        <v>0</v>
      </c>
      <c r="AF862">
        <v>0</v>
      </c>
      <c r="AG862">
        <v>1</v>
      </c>
      <c r="AH862">
        <v>0</v>
      </c>
      <c r="AI862" t="s">
        <v>856</v>
      </c>
      <c r="AJ862">
        <v>35.719492000000002</v>
      </c>
      <c r="AK862" t="s">
        <v>857</v>
      </c>
      <c r="AL862">
        <v>-90.893068</v>
      </c>
      <c r="AM862">
        <v>25</v>
      </c>
      <c r="AN862">
        <v>1300</v>
      </c>
      <c r="AO862" t="s">
        <v>118</v>
      </c>
      <c r="AP862">
        <v>-84</v>
      </c>
      <c r="AQ862">
        <v>-51</v>
      </c>
      <c r="AR862">
        <v>-128</v>
      </c>
      <c r="AZ862">
        <v>4366</v>
      </c>
      <c r="BA862">
        <v>1</v>
      </c>
      <c r="BB862" t="str">
        <f t="shared" si="198"/>
        <v xml:space="preserve">N325GC  </v>
      </c>
      <c r="BC862">
        <v>1</v>
      </c>
      <c r="BH862">
        <v>1325</v>
      </c>
      <c r="BI862">
        <v>1</v>
      </c>
      <c r="BJ862">
        <v>1</v>
      </c>
      <c r="BK862">
        <v>0</v>
      </c>
      <c r="BL862">
        <v>0</v>
      </c>
      <c r="BO862">
        <v>0</v>
      </c>
      <c r="BP862">
        <v>0</v>
      </c>
      <c r="BW862" t="str">
        <f>"15:31:19.920"</f>
        <v>15:31:19.920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2</v>
      </c>
      <c r="CP862" t="s">
        <v>119</v>
      </c>
      <c r="CQ862">
        <v>511</v>
      </c>
      <c r="CR862">
        <v>0</v>
      </c>
      <c r="CW862">
        <v>7017356</v>
      </c>
      <c r="CY862">
        <v>0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"01/04/2021 15:31:18.461"</f>
        <v>01/04/2021 15:31:18.461</v>
      </c>
      <c r="C863" t="str">
        <f t="shared" si="197"/>
        <v>FFDDD3C0</v>
      </c>
      <c r="D863" t="s">
        <v>113</v>
      </c>
      <c r="E863">
        <v>5</v>
      </c>
      <c r="H863">
        <v>169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>"15:31:20.000"</f>
        <v>15:31:20.000</v>
      </c>
      <c r="T863" t="str">
        <f>"15:31:20.000"</f>
        <v>15:31:20.000</v>
      </c>
      <c r="U863" t="str">
        <f t="shared" si="196"/>
        <v>A3817C</v>
      </c>
      <c r="V863">
        <v>0</v>
      </c>
      <c r="W863">
        <v>0</v>
      </c>
      <c r="X863">
        <v>2</v>
      </c>
      <c r="Z863">
        <v>1</v>
      </c>
      <c r="AA863">
        <v>8</v>
      </c>
      <c r="AB863">
        <v>3</v>
      </c>
      <c r="AC863">
        <v>0</v>
      </c>
      <c r="AD863">
        <v>9</v>
      </c>
      <c r="AE863">
        <v>0</v>
      </c>
      <c r="AF863">
        <v>0</v>
      </c>
      <c r="AG863">
        <v>1</v>
      </c>
      <c r="AH863">
        <v>0</v>
      </c>
      <c r="AI863" t="s">
        <v>858</v>
      </c>
      <c r="AJ863">
        <v>35.719256000000001</v>
      </c>
      <c r="AK863" t="s">
        <v>859</v>
      </c>
      <c r="AL863">
        <v>-90.893540000000002</v>
      </c>
      <c r="AM863">
        <v>25</v>
      </c>
      <c r="AN863">
        <v>1300</v>
      </c>
      <c r="AO863" t="s">
        <v>118</v>
      </c>
      <c r="AP863">
        <v>-83</v>
      </c>
      <c r="AQ863">
        <v>-50</v>
      </c>
      <c r="AR863">
        <v>-128</v>
      </c>
      <c r="AZ863">
        <v>4366</v>
      </c>
      <c r="BA863">
        <v>1</v>
      </c>
      <c r="BB863" t="str">
        <f t="shared" si="198"/>
        <v xml:space="preserve">N325GC  </v>
      </c>
      <c r="BC863">
        <v>1</v>
      </c>
      <c r="BH863">
        <v>1325</v>
      </c>
      <c r="BI863">
        <v>1</v>
      </c>
      <c r="BJ863">
        <v>1</v>
      </c>
      <c r="BK863">
        <v>0</v>
      </c>
      <c r="BL863">
        <v>0</v>
      </c>
      <c r="BO863">
        <v>0</v>
      </c>
      <c r="BP863">
        <v>0</v>
      </c>
      <c r="BW863" t="str">
        <f>"15:31:20.536"</f>
        <v>15:31:20.536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2</v>
      </c>
      <c r="CP863" t="s">
        <v>119</v>
      </c>
      <c r="CQ863">
        <v>511</v>
      </c>
      <c r="CR863">
        <v>0</v>
      </c>
      <c r="CW863">
        <v>7017466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"01/04/2021 15:31:18.461"</f>
        <v>01/04/2021 15:31:18.461</v>
      </c>
      <c r="C864" t="str">
        <f t="shared" si="197"/>
        <v>FFDDD3C0</v>
      </c>
      <c r="D864" t="s">
        <v>178</v>
      </c>
      <c r="E864">
        <v>9</v>
      </c>
      <c r="F864">
        <v>1009</v>
      </c>
      <c r="G864" t="s">
        <v>114</v>
      </c>
      <c r="J864" t="s">
        <v>179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>"15:31:20.000"</f>
        <v>15:31:20.000</v>
      </c>
      <c r="T864" t="str">
        <f>"15:31:20.000"</f>
        <v>15:31:20.000</v>
      </c>
      <c r="U864" t="str">
        <f t="shared" si="196"/>
        <v>A3817C</v>
      </c>
      <c r="V864">
        <v>0</v>
      </c>
      <c r="W864">
        <v>0</v>
      </c>
      <c r="X864">
        <v>2</v>
      </c>
      <c r="Z864">
        <v>1</v>
      </c>
      <c r="AA864">
        <v>8</v>
      </c>
      <c r="AB864">
        <v>3</v>
      </c>
      <c r="AC864">
        <v>0</v>
      </c>
      <c r="AD864">
        <v>9</v>
      </c>
      <c r="AE864">
        <v>0</v>
      </c>
      <c r="AF864">
        <v>0</v>
      </c>
      <c r="AG864">
        <v>1</v>
      </c>
      <c r="AH864">
        <v>0</v>
      </c>
      <c r="AI864" t="s">
        <v>858</v>
      </c>
      <c r="AJ864">
        <v>35.719256000000001</v>
      </c>
      <c r="AK864" t="s">
        <v>859</v>
      </c>
      <c r="AL864">
        <v>-90.893540000000002</v>
      </c>
      <c r="AM864">
        <v>25</v>
      </c>
      <c r="AN864">
        <v>1300</v>
      </c>
      <c r="AO864" t="s">
        <v>118</v>
      </c>
      <c r="AP864">
        <v>-83</v>
      </c>
      <c r="AQ864">
        <v>-50</v>
      </c>
      <c r="AR864">
        <v>-128</v>
      </c>
      <c r="AZ864">
        <v>4366</v>
      </c>
      <c r="BA864">
        <v>1</v>
      </c>
      <c r="BB864" t="str">
        <f t="shared" si="198"/>
        <v xml:space="preserve">N325GC  </v>
      </c>
      <c r="BC864">
        <v>1</v>
      </c>
      <c r="BH864">
        <v>1325</v>
      </c>
      <c r="BI864">
        <v>1</v>
      </c>
      <c r="BJ864">
        <v>1</v>
      </c>
      <c r="BK864">
        <v>0</v>
      </c>
      <c r="BL864">
        <v>0</v>
      </c>
      <c r="BO864">
        <v>0</v>
      </c>
      <c r="BP864">
        <v>0</v>
      </c>
      <c r="BW864" t="str">
        <f>"15:31:20.536"</f>
        <v>15:31:20.536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2</v>
      </c>
      <c r="CP864" t="s">
        <v>119</v>
      </c>
      <c r="CQ864">
        <v>511</v>
      </c>
      <c r="CR864">
        <v>0</v>
      </c>
      <c r="CW864">
        <v>7017466</v>
      </c>
      <c r="CY864">
        <v>0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"01/04/2021 15:31:19.876"</f>
        <v>01/04/2021 15:31:19.876</v>
      </c>
      <c r="C865" t="str">
        <f t="shared" si="197"/>
        <v>FFDDD3C0</v>
      </c>
      <c r="D865" t="s">
        <v>113</v>
      </c>
      <c r="E865">
        <v>5</v>
      </c>
      <c r="H865">
        <v>169</v>
      </c>
      <c r="I865" t="s">
        <v>114</v>
      </c>
      <c r="J865" t="s">
        <v>115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>"15:31:21.000"</f>
        <v>15:31:21.000</v>
      </c>
      <c r="T865" t="str">
        <f>"15:31:21.000"</f>
        <v>15:31:21.000</v>
      </c>
      <c r="U865" t="str">
        <f t="shared" si="196"/>
        <v>A3817C</v>
      </c>
      <c r="V865">
        <v>0</v>
      </c>
      <c r="W865">
        <v>0</v>
      </c>
      <c r="X865">
        <v>2</v>
      </c>
      <c r="Z865">
        <v>1</v>
      </c>
      <c r="AA865">
        <v>8</v>
      </c>
      <c r="AB865">
        <v>3</v>
      </c>
      <c r="AC865">
        <v>0</v>
      </c>
      <c r="AD865">
        <v>9</v>
      </c>
      <c r="AE865">
        <v>0</v>
      </c>
      <c r="AF865">
        <v>0</v>
      </c>
      <c r="AG865">
        <v>1</v>
      </c>
      <c r="AH865">
        <v>0</v>
      </c>
      <c r="AI865" t="s">
        <v>860</v>
      </c>
      <c r="AJ865">
        <v>35.71902</v>
      </c>
      <c r="AK865" t="s">
        <v>861</v>
      </c>
      <c r="AL865">
        <v>-90.894034000000005</v>
      </c>
      <c r="AM865">
        <v>25</v>
      </c>
      <c r="AN865">
        <v>1300</v>
      </c>
      <c r="AO865" t="s">
        <v>118</v>
      </c>
      <c r="AP865">
        <v>-84</v>
      </c>
      <c r="AQ865">
        <v>-49</v>
      </c>
      <c r="AR865">
        <v>-128</v>
      </c>
      <c r="AZ865">
        <v>4366</v>
      </c>
      <c r="BA865">
        <v>1</v>
      </c>
      <c r="BB865" t="str">
        <f t="shared" si="198"/>
        <v xml:space="preserve">N325GC  </v>
      </c>
      <c r="BC865">
        <v>1</v>
      </c>
      <c r="BH865">
        <v>1325</v>
      </c>
      <c r="BI865">
        <v>1</v>
      </c>
      <c r="BJ865">
        <v>1</v>
      </c>
      <c r="BK865">
        <v>0</v>
      </c>
      <c r="BL865">
        <v>0</v>
      </c>
      <c r="BO865">
        <v>0</v>
      </c>
      <c r="BP865">
        <v>0</v>
      </c>
      <c r="BW865" t="str">
        <f>"15:31:21.984"</f>
        <v>15:31:21.984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1</v>
      </c>
      <c r="CP865" t="s">
        <v>119</v>
      </c>
      <c r="CQ865">
        <v>511</v>
      </c>
      <c r="CR865">
        <v>0</v>
      </c>
      <c r="CW865">
        <v>7017746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"01/04/2021 15:31:19.876"</f>
        <v>01/04/2021 15:31:19.876</v>
      </c>
      <c r="C866" t="str">
        <f t="shared" si="197"/>
        <v>FFDDD3C0</v>
      </c>
      <c r="D866" t="s">
        <v>178</v>
      </c>
      <c r="E866">
        <v>9</v>
      </c>
      <c r="F866">
        <v>1009</v>
      </c>
      <c r="G866" t="s">
        <v>114</v>
      </c>
      <c r="J866" t="s">
        <v>179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>"15:31:21.000"</f>
        <v>15:31:21.000</v>
      </c>
      <c r="T866" t="str">
        <f>"15:31:21.000"</f>
        <v>15:31:21.000</v>
      </c>
      <c r="U866" t="str">
        <f t="shared" si="196"/>
        <v>A3817C</v>
      </c>
      <c r="V866">
        <v>0</v>
      </c>
      <c r="W866">
        <v>0</v>
      </c>
      <c r="X866">
        <v>2</v>
      </c>
      <c r="Z866">
        <v>1</v>
      </c>
      <c r="AA866">
        <v>8</v>
      </c>
      <c r="AB866">
        <v>3</v>
      </c>
      <c r="AC866">
        <v>0</v>
      </c>
      <c r="AD866">
        <v>9</v>
      </c>
      <c r="AE866">
        <v>0</v>
      </c>
      <c r="AF866">
        <v>0</v>
      </c>
      <c r="AG866">
        <v>1</v>
      </c>
      <c r="AH866">
        <v>0</v>
      </c>
      <c r="AI866" t="s">
        <v>860</v>
      </c>
      <c r="AJ866">
        <v>35.71902</v>
      </c>
      <c r="AK866" t="s">
        <v>861</v>
      </c>
      <c r="AL866">
        <v>-90.894034000000005</v>
      </c>
      <c r="AM866">
        <v>25</v>
      </c>
      <c r="AN866">
        <v>1300</v>
      </c>
      <c r="AO866" t="s">
        <v>118</v>
      </c>
      <c r="AP866">
        <v>-84</v>
      </c>
      <c r="AQ866">
        <v>-49</v>
      </c>
      <c r="AR866">
        <v>-128</v>
      </c>
      <c r="AZ866">
        <v>4366</v>
      </c>
      <c r="BA866">
        <v>1</v>
      </c>
      <c r="BB866" t="str">
        <f t="shared" si="198"/>
        <v xml:space="preserve">N325GC  </v>
      </c>
      <c r="BC866">
        <v>1</v>
      </c>
      <c r="BH866">
        <v>1325</v>
      </c>
      <c r="BI866">
        <v>1</v>
      </c>
      <c r="BJ866">
        <v>1</v>
      </c>
      <c r="BK866">
        <v>0</v>
      </c>
      <c r="BL866">
        <v>0</v>
      </c>
      <c r="BO866">
        <v>0</v>
      </c>
      <c r="BP866">
        <v>0</v>
      </c>
      <c r="BW866" t="str">
        <f>"15:31:21.984"</f>
        <v>15:31:21.984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1</v>
      </c>
      <c r="CP866" t="s">
        <v>119</v>
      </c>
      <c r="CQ866">
        <v>511</v>
      </c>
      <c r="CR866">
        <v>0</v>
      </c>
      <c r="CW866">
        <v>7017746</v>
      </c>
      <c r="CY866">
        <v>0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"01/04/2021 15:31:20.682"</f>
        <v>01/04/2021 15:31:20.682</v>
      </c>
      <c r="C867" t="str">
        <f t="shared" si="197"/>
        <v>FFDDD3C0</v>
      </c>
      <c r="D867" t="s">
        <v>113</v>
      </c>
      <c r="E867">
        <v>5</v>
      </c>
      <c r="H867">
        <v>169</v>
      </c>
      <c r="I867" t="s">
        <v>114</v>
      </c>
      <c r="J867" t="s">
        <v>115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>"15:31:22.000"</f>
        <v>15:31:22.000</v>
      </c>
      <c r="T867" t="str">
        <f>"15:31:22.000"</f>
        <v>15:31:22.000</v>
      </c>
      <c r="U867" t="str">
        <f t="shared" si="196"/>
        <v>A3817C</v>
      </c>
      <c r="V867">
        <v>0</v>
      </c>
      <c r="W867">
        <v>0</v>
      </c>
      <c r="X867">
        <v>2</v>
      </c>
      <c r="Z867">
        <v>1</v>
      </c>
      <c r="AA867">
        <v>8</v>
      </c>
      <c r="AB867">
        <v>3</v>
      </c>
      <c r="AC867">
        <v>0</v>
      </c>
      <c r="AD867">
        <v>9</v>
      </c>
      <c r="AE867">
        <v>0</v>
      </c>
      <c r="AF867">
        <v>0</v>
      </c>
      <c r="AG867">
        <v>1</v>
      </c>
      <c r="AH867">
        <v>0</v>
      </c>
      <c r="AI867" t="s">
        <v>862</v>
      </c>
      <c r="AJ867">
        <v>35.718763000000003</v>
      </c>
      <c r="AK867" t="s">
        <v>863</v>
      </c>
      <c r="AL867">
        <v>-90.894526999999997</v>
      </c>
      <c r="AM867">
        <v>25</v>
      </c>
      <c r="AN867">
        <v>1300</v>
      </c>
      <c r="AO867" t="s">
        <v>118</v>
      </c>
      <c r="AP867">
        <v>-84</v>
      </c>
      <c r="AQ867">
        <v>-49</v>
      </c>
      <c r="AR867">
        <v>-192</v>
      </c>
      <c r="AZ867">
        <v>4366</v>
      </c>
      <c r="BA867">
        <v>1</v>
      </c>
      <c r="BB867" t="str">
        <f t="shared" si="198"/>
        <v xml:space="preserve">N325GC  </v>
      </c>
      <c r="BC867">
        <v>1</v>
      </c>
      <c r="BH867">
        <v>1325</v>
      </c>
      <c r="BI867">
        <v>1</v>
      </c>
      <c r="BJ867">
        <v>1</v>
      </c>
      <c r="BK867">
        <v>0</v>
      </c>
      <c r="BL867">
        <v>0</v>
      </c>
      <c r="BO867">
        <v>0</v>
      </c>
      <c r="BP867">
        <v>0</v>
      </c>
      <c r="BW867" t="str">
        <f>"15:31:22.793"</f>
        <v>15:31:22.793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1</v>
      </c>
      <c r="CP867" t="s">
        <v>119</v>
      </c>
      <c r="CQ867">
        <v>511</v>
      </c>
      <c r="CR867">
        <v>0</v>
      </c>
      <c r="CW867">
        <v>7017902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"01/04/2021 15:31:20.682"</f>
        <v>01/04/2021 15:31:20.682</v>
      </c>
      <c r="C868" t="str">
        <f t="shared" si="197"/>
        <v>FFDDD3C0</v>
      </c>
      <c r="D868" t="s">
        <v>178</v>
      </c>
      <c r="E868">
        <v>9</v>
      </c>
      <c r="F868">
        <v>1009</v>
      </c>
      <c r="G868" t="s">
        <v>114</v>
      </c>
      <c r="J868" t="s">
        <v>179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>"15:31:22.000"</f>
        <v>15:31:22.000</v>
      </c>
      <c r="T868" t="str">
        <f>"15:31:22.000"</f>
        <v>15:31:22.000</v>
      </c>
      <c r="U868" t="str">
        <f t="shared" si="196"/>
        <v>A3817C</v>
      </c>
      <c r="V868">
        <v>0</v>
      </c>
      <c r="W868">
        <v>0</v>
      </c>
      <c r="X868">
        <v>2</v>
      </c>
      <c r="Z868">
        <v>1</v>
      </c>
      <c r="AA868">
        <v>8</v>
      </c>
      <c r="AB868">
        <v>3</v>
      </c>
      <c r="AC868">
        <v>0</v>
      </c>
      <c r="AD868">
        <v>9</v>
      </c>
      <c r="AE868">
        <v>0</v>
      </c>
      <c r="AF868">
        <v>0</v>
      </c>
      <c r="AG868">
        <v>1</v>
      </c>
      <c r="AH868">
        <v>0</v>
      </c>
      <c r="AI868" t="s">
        <v>862</v>
      </c>
      <c r="AJ868">
        <v>35.718763000000003</v>
      </c>
      <c r="AK868" t="s">
        <v>863</v>
      </c>
      <c r="AL868">
        <v>-90.894526999999997</v>
      </c>
      <c r="AM868">
        <v>25</v>
      </c>
      <c r="AN868">
        <v>1300</v>
      </c>
      <c r="AO868" t="s">
        <v>118</v>
      </c>
      <c r="AP868">
        <v>-84</v>
      </c>
      <c r="AQ868">
        <v>-49</v>
      </c>
      <c r="AR868">
        <v>-192</v>
      </c>
      <c r="AZ868">
        <v>4366</v>
      </c>
      <c r="BA868">
        <v>1</v>
      </c>
      <c r="BB868" t="str">
        <f t="shared" si="198"/>
        <v xml:space="preserve">N325GC  </v>
      </c>
      <c r="BC868">
        <v>1</v>
      </c>
      <c r="BH868">
        <v>1325</v>
      </c>
      <c r="BI868">
        <v>1</v>
      </c>
      <c r="BJ868">
        <v>1</v>
      </c>
      <c r="BK868">
        <v>0</v>
      </c>
      <c r="BL868">
        <v>0</v>
      </c>
      <c r="BO868">
        <v>0</v>
      </c>
      <c r="BP868">
        <v>0</v>
      </c>
      <c r="BW868" t="str">
        <f>"15:31:22.793"</f>
        <v>15:31:22.793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1</v>
      </c>
      <c r="CP868" t="s">
        <v>119</v>
      </c>
      <c r="CQ868">
        <v>511</v>
      </c>
      <c r="CR868">
        <v>0</v>
      </c>
      <c r="CW868">
        <v>7017902</v>
      </c>
      <c r="CY868">
        <v>0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"01/04/2021 15:31:21.743"</f>
        <v>01/04/2021 15:31:21.743</v>
      </c>
      <c r="C869" t="str">
        <f t="shared" si="197"/>
        <v>FFDDD3C0</v>
      </c>
      <c r="D869" t="s">
        <v>113</v>
      </c>
      <c r="E869">
        <v>5</v>
      </c>
      <c r="H869">
        <v>169</v>
      </c>
      <c r="I869" t="s">
        <v>114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>"15:31:23.000"</f>
        <v>15:31:23.000</v>
      </c>
      <c r="T869" t="str">
        <f>"15:31:23.000"</f>
        <v>15:31:23.000</v>
      </c>
      <c r="U869" t="str">
        <f t="shared" si="196"/>
        <v>A3817C</v>
      </c>
      <c r="V869">
        <v>0</v>
      </c>
      <c r="W869">
        <v>0</v>
      </c>
      <c r="X869">
        <v>2</v>
      </c>
      <c r="Z869">
        <v>1</v>
      </c>
      <c r="AA869">
        <v>8</v>
      </c>
      <c r="AB869">
        <v>3</v>
      </c>
      <c r="AC869">
        <v>0</v>
      </c>
      <c r="AD869">
        <v>9</v>
      </c>
      <c r="AE869">
        <v>0</v>
      </c>
      <c r="AF869">
        <v>0</v>
      </c>
      <c r="AG869">
        <v>1</v>
      </c>
      <c r="AH869">
        <v>0</v>
      </c>
      <c r="AI869" t="s">
        <v>864</v>
      </c>
      <c r="AJ869">
        <v>35.718547999999998</v>
      </c>
      <c r="AK869" t="s">
        <v>865</v>
      </c>
      <c r="AL869">
        <v>-90.894999999999996</v>
      </c>
      <c r="AM869">
        <v>25</v>
      </c>
      <c r="AN869">
        <v>1300</v>
      </c>
      <c r="AO869" t="s">
        <v>118</v>
      </c>
      <c r="AP869">
        <v>-84</v>
      </c>
      <c r="AQ869">
        <v>-49</v>
      </c>
      <c r="AR869">
        <v>-320</v>
      </c>
      <c r="AZ869">
        <v>4366</v>
      </c>
      <c r="BA869">
        <v>1</v>
      </c>
      <c r="BB869" t="str">
        <f t="shared" si="198"/>
        <v xml:space="preserve">N325GC  </v>
      </c>
      <c r="BC869">
        <v>1</v>
      </c>
      <c r="BH869">
        <v>1325</v>
      </c>
      <c r="BI869">
        <v>1</v>
      </c>
      <c r="BJ869">
        <v>1</v>
      </c>
      <c r="BK869">
        <v>0</v>
      </c>
      <c r="BL869">
        <v>0</v>
      </c>
      <c r="BO869">
        <v>0</v>
      </c>
      <c r="BP869">
        <v>0</v>
      </c>
      <c r="BW869" t="str">
        <f>"15:31:23.830"</f>
        <v>15:31:23.830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1</v>
      </c>
      <c r="CP869" t="s">
        <v>119</v>
      </c>
      <c r="CQ869">
        <v>511</v>
      </c>
      <c r="CR869">
        <v>0</v>
      </c>
      <c r="CW869">
        <v>7018096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"01/04/2021 15:31:21.743"</f>
        <v>01/04/2021 15:31:21.743</v>
      </c>
      <c r="C870" t="str">
        <f t="shared" si="197"/>
        <v>FFDDD3C0</v>
      </c>
      <c r="D870" t="s">
        <v>178</v>
      </c>
      <c r="E870">
        <v>9</v>
      </c>
      <c r="F870">
        <v>1009</v>
      </c>
      <c r="G870" t="s">
        <v>114</v>
      </c>
      <c r="J870" t="s">
        <v>179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>"15:31:23.000"</f>
        <v>15:31:23.000</v>
      </c>
      <c r="T870" t="str">
        <f>"15:31:23.000"</f>
        <v>15:31:23.000</v>
      </c>
      <c r="U870" t="str">
        <f t="shared" si="196"/>
        <v>A3817C</v>
      </c>
      <c r="V870">
        <v>0</v>
      </c>
      <c r="W870">
        <v>0</v>
      </c>
      <c r="X870">
        <v>2</v>
      </c>
      <c r="Z870">
        <v>1</v>
      </c>
      <c r="AA870">
        <v>8</v>
      </c>
      <c r="AB870">
        <v>3</v>
      </c>
      <c r="AC870">
        <v>0</v>
      </c>
      <c r="AD870">
        <v>9</v>
      </c>
      <c r="AE870">
        <v>0</v>
      </c>
      <c r="AF870">
        <v>0</v>
      </c>
      <c r="AG870">
        <v>1</v>
      </c>
      <c r="AH870">
        <v>0</v>
      </c>
      <c r="AI870" t="s">
        <v>864</v>
      </c>
      <c r="AJ870">
        <v>35.718547999999998</v>
      </c>
      <c r="AK870" t="s">
        <v>865</v>
      </c>
      <c r="AL870">
        <v>-90.894999999999996</v>
      </c>
      <c r="AM870">
        <v>25</v>
      </c>
      <c r="AN870">
        <v>1300</v>
      </c>
      <c r="AO870" t="s">
        <v>118</v>
      </c>
      <c r="AP870">
        <v>-84</v>
      </c>
      <c r="AQ870">
        <v>-49</v>
      </c>
      <c r="AR870">
        <v>-320</v>
      </c>
      <c r="AZ870">
        <v>4366</v>
      </c>
      <c r="BA870">
        <v>1</v>
      </c>
      <c r="BB870" t="str">
        <f t="shared" si="198"/>
        <v xml:space="preserve">N325GC  </v>
      </c>
      <c r="BC870">
        <v>1</v>
      </c>
      <c r="BH870">
        <v>1325</v>
      </c>
      <c r="BI870">
        <v>1</v>
      </c>
      <c r="BJ870">
        <v>1</v>
      </c>
      <c r="BK870">
        <v>0</v>
      </c>
      <c r="BL870">
        <v>0</v>
      </c>
      <c r="BO870">
        <v>0</v>
      </c>
      <c r="BP870">
        <v>0</v>
      </c>
      <c r="BW870" t="str">
        <f>"15:31:23.830"</f>
        <v>15:31:23.830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1</v>
      </c>
      <c r="CP870" t="s">
        <v>119</v>
      </c>
      <c r="CQ870">
        <v>511</v>
      </c>
      <c r="CR870">
        <v>0</v>
      </c>
      <c r="CW870">
        <v>7018096</v>
      </c>
      <c r="CY870">
        <v>0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"01/04/2021 15:31:22.760"</f>
        <v>01/04/2021 15:31:22.760</v>
      </c>
      <c r="C871" t="str">
        <f t="shared" si="197"/>
        <v>FFDDD3C0</v>
      </c>
      <c r="D871" t="s">
        <v>178</v>
      </c>
      <c r="E871">
        <v>9</v>
      </c>
      <c r="F871">
        <v>1009</v>
      </c>
      <c r="G871" t="s">
        <v>114</v>
      </c>
      <c r="J871" t="s">
        <v>179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>"15:31:24.000"</f>
        <v>15:31:24.000</v>
      </c>
      <c r="T871" t="str">
        <f>"15:31:24.000"</f>
        <v>15:31:24.000</v>
      </c>
      <c r="U871" t="str">
        <f t="shared" si="196"/>
        <v>A3817C</v>
      </c>
      <c r="V871">
        <v>0</v>
      </c>
      <c r="W871">
        <v>0</v>
      </c>
      <c r="X871">
        <v>2</v>
      </c>
      <c r="Z871">
        <v>1</v>
      </c>
      <c r="AA871">
        <v>8</v>
      </c>
      <c r="AB871">
        <v>3</v>
      </c>
      <c r="AC871">
        <v>0</v>
      </c>
      <c r="AD871">
        <v>9</v>
      </c>
      <c r="AE871">
        <v>0</v>
      </c>
      <c r="AF871">
        <v>0</v>
      </c>
      <c r="AG871">
        <v>1</v>
      </c>
      <c r="AH871">
        <v>0</v>
      </c>
      <c r="AI871" t="s">
        <v>866</v>
      </c>
      <c r="AJ871">
        <v>35.718311999999997</v>
      </c>
      <c r="AK871" t="s">
        <v>867</v>
      </c>
      <c r="AL871">
        <v>-90.895471999999998</v>
      </c>
      <c r="AM871">
        <v>25</v>
      </c>
      <c r="AN871">
        <v>1300</v>
      </c>
      <c r="AO871" t="s">
        <v>118</v>
      </c>
      <c r="AP871">
        <v>-86</v>
      </c>
      <c r="AQ871">
        <v>-50</v>
      </c>
      <c r="AR871">
        <v>-448</v>
      </c>
      <c r="AZ871">
        <v>4366</v>
      </c>
      <c r="BA871">
        <v>1</v>
      </c>
      <c r="BB871" t="str">
        <f t="shared" si="198"/>
        <v xml:space="preserve">N325GC  </v>
      </c>
      <c r="BC871">
        <v>1</v>
      </c>
      <c r="BH871">
        <v>1325</v>
      </c>
      <c r="BI871">
        <v>1</v>
      </c>
      <c r="BJ871">
        <v>1</v>
      </c>
      <c r="BK871">
        <v>0</v>
      </c>
      <c r="BL871">
        <v>0</v>
      </c>
      <c r="BO871">
        <v>0</v>
      </c>
      <c r="BP871">
        <v>0</v>
      </c>
      <c r="BW871" t="str">
        <f>"15:31:24.834"</f>
        <v>15:31:24.834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0</v>
      </c>
      <c r="CP871" t="s">
        <v>119</v>
      </c>
      <c r="CQ871">
        <v>511</v>
      </c>
      <c r="CR871">
        <v>0</v>
      </c>
      <c r="CW871">
        <v>7018288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"01/04/2021 15:31:22.760"</f>
        <v>01/04/2021 15:31:22.760</v>
      </c>
      <c r="C872" t="str">
        <f t="shared" si="197"/>
        <v>FFDDD3C0</v>
      </c>
      <c r="D872" t="s">
        <v>113</v>
      </c>
      <c r="E872">
        <v>5</v>
      </c>
      <c r="H872">
        <v>169</v>
      </c>
      <c r="I872" t="s">
        <v>114</v>
      </c>
      <c r="J872" t="s">
        <v>115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>"15:31:24.000"</f>
        <v>15:31:24.000</v>
      </c>
      <c r="T872" t="str">
        <f>"15:31:24.000"</f>
        <v>15:31:24.000</v>
      </c>
      <c r="U872" t="str">
        <f t="shared" si="196"/>
        <v>A3817C</v>
      </c>
      <c r="V872">
        <v>0</v>
      </c>
      <c r="W872">
        <v>0</v>
      </c>
      <c r="X872">
        <v>2</v>
      </c>
      <c r="Z872">
        <v>1</v>
      </c>
      <c r="AA872">
        <v>8</v>
      </c>
      <c r="AB872">
        <v>3</v>
      </c>
      <c r="AC872">
        <v>0</v>
      </c>
      <c r="AD872">
        <v>9</v>
      </c>
      <c r="AE872">
        <v>0</v>
      </c>
      <c r="AF872">
        <v>0</v>
      </c>
      <c r="AG872">
        <v>1</v>
      </c>
      <c r="AH872">
        <v>0</v>
      </c>
      <c r="AI872" t="s">
        <v>866</v>
      </c>
      <c r="AJ872">
        <v>35.718311999999997</v>
      </c>
      <c r="AK872" t="s">
        <v>867</v>
      </c>
      <c r="AL872">
        <v>-90.895471999999998</v>
      </c>
      <c r="AM872">
        <v>25</v>
      </c>
      <c r="AN872">
        <v>1300</v>
      </c>
      <c r="AO872" t="s">
        <v>118</v>
      </c>
      <c r="AP872">
        <v>-86</v>
      </c>
      <c r="AQ872">
        <v>-50</v>
      </c>
      <c r="AR872">
        <v>-448</v>
      </c>
      <c r="AZ872">
        <v>4366</v>
      </c>
      <c r="BA872">
        <v>1</v>
      </c>
      <c r="BB872" t="str">
        <f t="shared" si="198"/>
        <v xml:space="preserve">N325GC  </v>
      </c>
      <c r="BC872">
        <v>1</v>
      </c>
      <c r="BH872">
        <v>1325</v>
      </c>
      <c r="BI872">
        <v>1</v>
      </c>
      <c r="BJ872">
        <v>1</v>
      </c>
      <c r="BK872">
        <v>0</v>
      </c>
      <c r="BL872">
        <v>0</v>
      </c>
      <c r="BO872">
        <v>0</v>
      </c>
      <c r="BP872">
        <v>0</v>
      </c>
      <c r="BW872" t="str">
        <f>"15:31:24.834"</f>
        <v>15:31:24.834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0</v>
      </c>
      <c r="CP872" t="s">
        <v>119</v>
      </c>
      <c r="CQ872">
        <v>511</v>
      </c>
      <c r="CR872">
        <v>0</v>
      </c>
      <c r="CW872">
        <v>7018288</v>
      </c>
      <c r="CY872">
        <v>0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"01/04/2021 15:31:27.188"</f>
        <v>01/04/2021 15:31:27.188</v>
      </c>
      <c r="C873" t="str">
        <f t="shared" si="197"/>
        <v>FFDDD3C0</v>
      </c>
      <c r="D873" t="s">
        <v>113</v>
      </c>
      <c r="E873">
        <v>5</v>
      </c>
      <c r="H873">
        <v>169</v>
      </c>
      <c r="I873" t="s">
        <v>114</v>
      </c>
      <c r="J873" t="s">
        <v>115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>"15:31:29.000"</f>
        <v>15:31:29.000</v>
      </c>
      <c r="T873" t="str">
        <f>"15:31:29.000"</f>
        <v>15:31:29.000</v>
      </c>
      <c r="U873" t="str">
        <f t="shared" si="196"/>
        <v>A3817C</v>
      </c>
      <c r="V873">
        <v>0</v>
      </c>
      <c r="W873">
        <v>0</v>
      </c>
      <c r="X873">
        <v>2</v>
      </c>
      <c r="Z873">
        <v>1</v>
      </c>
      <c r="AA873">
        <v>8</v>
      </c>
      <c r="AB873">
        <v>3</v>
      </c>
      <c r="AC873">
        <v>0</v>
      </c>
      <c r="AD873">
        <v>9</v>
      </c>
      <c r="AE873">
        <v>0</v>
      </c>
      <c r="AF873">
        <v>0</v>
      </c>
      <c r="AG873">
        <v>1</v>
      </c>
      <c r="AH873">
        <v>0</v>
      </c>
      <c r="AI873" t="s">
        <v>868</v>
      </c>
      <c r="AJ873">
        <v>35.717089000000001</v>
      </c>
      <c r="AK873" t="s">
        <v>869</v>
      </c>
      <c r="AL873">
        <v>-90.897918000000004</v>
      </c>
      <c r="AM873">
        <v>25</v>
      </c>
      <c r="AN873">
        <v>1200</v>
      </c>
      <c r="AO873" t="s">
        <v>118</v>
      </c>
      <c r="AP873">
        <v>-85</v>
      </c>
      <c r="AQ873">
        <v>-54</v>
      </c>
      <c r="AR873">
        <v>-960</v>
      </c>
      <c r="AZ873">
        <v>4366</v>
      </c>
      <c r="BA873">
        <v>1</v>
      </c>
      <c r="BB873" t="str">
        <f t="shared" si="198"/>
        <v xml:space="preserve">N325GC  </v>
      </c>
      <c r="BC873">
        <v>1</v>
      </c>
      <c r="BH873">
        <v>1325</v>
      </c>
      <c r="BI873">
        <v>1</v>
      </c>
      <c r="BJ873">
        <v>1</v>
      </c>
      <c r="BK873">
        <v>0</v>
      </c>
      <c r="BL873">
        <v>0</v>
      </c>
      <c r="BO873">
        <v>0</v>
      </c>
      <c r="BP873">
        <v>0</v>
      </c>
      <c r="BW873" t="str">
        <f>"15:31:29.268"</f>
        <v>15:31:29.268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0</v>
      </c>
      <c r="CP873" t="s">
        <v>119</v>
      </c>
      <c r="CQ873">
        <v>511</v>
      </c>
      <c r="CR873">
        <v>0</v>
      </c>
      <c r="CW873">
        <v>7019130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"01/04/2021 15:31:27.188"</f>
        <v>01/04/2021 15:31:27.188</v>
      </c>
      <c r="C874" t="str">
        <f t="shared" si="197"/>
        <v>FFDDD3C0</v>
      </c>
      <c r="D874" t="s">
        <v>178</v>
      </c>
      <c r="E874">
        <v>9</v>
      </c>
      <c r="F874">
        <v>1009</v>
      </c>
      <c r="G874" t="s">
        <v>114</v>
      </c>
      <c r="J874" t="s">
        <v>179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>"15:31:29.000"</f>
        <v>15:31:29.000</v>
      </c>
      <c r="T874" t="str">
        <f>"15:31:29.000"</f>
        <v>15:31:29.000</v>
      </c>
      <c r="U874" t="str">
        <f t="shared" si="196"/>
        <v>A3817C</v>
      </c>
      <c r="V874">
        <v>0</v>
      </c>
      <c r="W874">
        <v>0</v>
      </c>
      <c r="X874">
        <v>2</v>
      </c>
      <c r="Z874">
        <v>1</v>
      </c>
      <c r="AA874">
        <v>8</v>
      </c>
      <c r="AB874">
        <v>3</v>
      </c>
      <c r="AC874">
        <v>0</v>
      </c>
      <c r="AD874">
        <v>9</v>
      </c>
      <c r="AE874">
        <v>0</v>
      </c>
      <c r="AF874">
        <v>0</v>
      </c>
      <c r="AG874">
        <v>1</v>
      </c>
      <c r="AH874">
        <v>0</v>
      </c>
      <c r="AI874" t="s">
        <v>868</v>
      </c>
      <c r="AJ874">
        <v>35.717089000000001</v>
      </c>
      <c r="AK874" t="s">
        <v>869</v>
      </c>
      <c r="AL874">
        <v>-90.897918000000004</v>
      </c>
      <c r="AM874">
        <v>25</v>
      </c>
      <c r="AN874">
        <v>1200</v>
      </c>
      <c r="AO874" t="s">
        <v>118</v>
      </c>
      <c r="AP874">
        <v>-85</v>
      </c>
      <c r="AQ874">
        <v>-54</v>
      </c>
      <c r="AR874">
        <v>-960</v>
      </c>
      <c r="AZ874">
        <v>4366</v>
      </c>
      <c r="BA874">
        <v>1</v>
      </c>
      <c r="BB874" t="str">
        <f t="shared" si="198"/>
        <v xml:space="preserve">N325GC  </v>
      </c>
      <c r="BC874">
        <v>1</v>
      </c>
      <c r="BH874">
        <v>1325</v>
      </c>
      <c r="BI874">
        <v>1</v>
      </c>
      <c r="BJ874">
        <v>1</v>
      </c>
      <c r="BK874">
        <v>0</v>
      </c>
      <c r="BL874">
        <v>0</v>
      </c>
      <c r="BO874">
        <v>0</v>
      </c>
      <c r="BP874">
        <v>0</v>
      </c>
      <c r="BW874" t="str">
        <f>"15:31:29.268"</f>
        <v>15:31:29.268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0</v>
      </c>
      <c r="CP874" t="s">
        <v>119</v>
      </c>
      <c r="CQ874">
        <v>511</v>
      </c>
      <c r="CR874">
        <v>0</v>
      </c>
      <c r="CW874">
        <v>7019130</v>
      </c>
      <c r="CY874">
        <v>0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"01/04/2021 15:31:28.600"</f>
        <v>01/04/2021 15:31:28.600</v>
      </c>
      <c r="C875" t="str">
        <f t="shared" si="197"/>
        <v>FFDDD3C0</v>
      </c>
      <c r="D875" t="s">
        <v>178</v>
      </c>
      <c r="E875">
        <v>9</v>
      </c>
      <c r="F875">
        <v>1009</v>
      </c>
      <c r="G875" t="s">
        <v>114</v>
      </c>
      <c r="J875" t="s">
        <v>179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>"15:31:30.000"</f>
        <v>15:31:30.000</v>
      </c>
      <c r="T875" t="str">
        <f>"15:31:30.000"</f>
        <v>15:31:30.000</v>
      </c>
      <c r="U875" t="str">
        <f t="shared" si="196"/>
        <v>A3817C</v>
      </c>
      <c r="V875">
        <v>0</v>
      </c>
      <c r="W875">
        <v>0</v>
      </c>
      <c r="X875">
        <v>2</v>
      </c>
      <c r="Z875">
        <v>1</v>
      </c>
      <c r="AA875">
        <v>8</v>
      </c>
      <c r="AB875">
        <v>3</v>
      </c>
      <c r="AC875">
        <v>0</v>
      </c>
      <c r="AD875">
        <v>9</v>
      </c>
      <c r="AE875">
        <v>0</v>
      </c>
      <c r="AF875">
        <v>0</v>
      </c>
      <c r="AG875">
        <v>1</v>
      </c>
      <c r="AH875">
        <v>0</v>
      </c>
      <c r="AI875" t="s">
        <v>870</v>
      </c>
      <c r="AJ875">
        <v>35.716853</v>
      </c>
      <c r="AK875" t="s">
        <v>871</v>
      </c>
      <c r="AL875">
        <v>-90.898410999999996</v>
      </c>
      <c r="AM875">
        <v>25</v>
      </c>
      <c r="AN875">
        <v>1200</v>
      </c>
      <c r="AO875" t="s">
        <v>118</v>
      </c>
      <c r="AP875">
        <v>-85</v>
      </c>
      <c r="AQ875">
        <v>-60</v>
      </c>
      <c r="AR875">
        <v>-960</v>
      </c>
      <c r="AZ875">
        <v>4366</v>
      </c>
      <c r="BA875">
        <v>1</v>
      </c>
      <c r="BB875" t="str">
        <f t="shared" si="198"/>
        <v xml:space="preserve">N325GC  </v>
      </c>
      <c r="BC875">
        <v>1</v>
      </c>
      <c r="BH875">
        <v>1250</v>
      </c>
      <c r="BI875">
        <v>1</v>
      </c>
      <c r="BJ875">
        <v>1</v>
      </c>
      <c r="BK875">
        <v>0</v>
      </c>
      <c r="BL875">
        <v>0</v>
      </c>
      <c r="BO875">
        <v>0</v>
      </c>
      <c r="BP875">
        <v>0</v>
      </c>
      <c r="BW875" t="str">
        <f>"15:31:30.656"</f>
        <v>15:31:30.656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1</v>
      </c>
      <c r="CP875" t="s">
        <v>119</v>
      </c>
      <c r="CQ875">
        <v>511</v>
      </c>
      <c r="CR875">
        <v>0</v>
      </c>
      <c r="CW875">
        <v>7019403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"01/04/2021 15:31:28.600"</f>
        <v>01/04/2021 15:31:28.600</v>
      </c>
      <c r="C876" t="str">
        <f t="shared" si="197"/>
        <v>FFDDD3C0</v>
      </c>
      <c r="D876" t="s">
        <v>113</v>
      </c>
      <c r="E876">
        <v>5</v>
      </c>
      <c r="H876">
        <v>169</v>
      </c>
      <c r="I876" t="s">
        <v>114</v>
      </c>
      <c r="J876" t="s">
        <v>115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>"15:31:30.000"</f>
        <v>15:31:30.000</v>
      </c>
      <c r="T876" t="str">
        <f>"15:31:30.000"</f>
        <v>15:31:30.000</v>
      </c>
      <c r="U876" t="str">
        <f t="shared" si="196"/>
        <v>A3817C</v>
      </c>
      <c r="V876">
        <v>0</v>
      </c>
      <c r="W876">
        <v>0</v>
      </c>
      <c r="X876">
        <v>2</v>
      </c>
      <c r="Z876">
        <v>1</v>
      </c>
      <c r="AA876">
        <v>8</v>
      </c>
      <c r="AB876">
        <v>3</v>
      </c>
      <c r="AC876">
        <v>0</v>
      </c>
      <c r="AD876">
        <v>9</v>
      </c>
      <c r="AE876">
        <v>0</v>
      </c>
      <c r="AF876">
        <v>0</v>
      </c>
      <c r="AG876">
        <v>1</v>
      </c>
      <c r="AH876">
        <v>0</v>
      </c>
      <c r="AI876" t="s">
        <v>870</v>
      </c>
      <c r="AJ876">
        <v>35.716853</v>
      </c>
      <c r="AK876" t="s">
        <v>871</v>
      </c>
      <c r="AL876">
        <v>-90.898410999999996</v>
      </c>
      <c r="AM876">
        <v>25</v>
      </c>
      <c r="AN876">
        <v>1200</v>
      </c>
      <c r="AO876" t="s">
        <v>118</v>
      </c>
      <c r="AP876">
        <v>-85</v>
      </c>
      <c r="AQ876">
        <v>-60</v>
      </c>
      <c r="AR876">
        <v>-960</v>
      </c>
      <c r="AZ876">
        <v>4366</v>
      </c>
      <c r="BA876">
        <v>1</v>
      </c>
      <c r="BB876" t="str">
        <f t="shared" si="198"/>
        <v xml:space="preserve">N325GC  </v>
      </c>
      <c r="BC876">
        <v>1</v>
      </c>
      <c r="BH876">
        <v>1250</v>
      </c>
      <c r="BI876">
        <v>1</v>
      </c>
      <c r="BJ876">
        <v>1</v>
      </c>
      <c r="BK876">
        <v>0</v>
      </c>
      <c r="BL876">
        <v>0</v>
      </c>
      <c r="BO876">
        <v>0</v>
      </c>
      <c r="BP876">
        <v>0</v>
      </c>
      <c r="BW876" t="str">
        <f>"15:31:30.656"</f>
        <v>15:31:30.656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1</v>
      </c>
      <c r="CP876" t="s">
        <v>119</v>
      </c>
      <c r="CQ876">
        <v>511</v>
      </c>
      <c r="CR876">
        <v>0</v>
      </c>
      <c r="CW876">
        <v>7019403</v>
      </c>
      <c r="CY876">
        <v>0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"01/04/2021 15:31:29.154"</f>
        <v>01/04/2021 15:31:29.154</v>
      </c>
      <c r="C877" t="str">
        <f t="shared" si="197"/>
        <v>FFDDD3C0</v>
      </c>
      <c r="D877" t="s">
        <v>178</v>
      </c>
      <c r="E877">
        <v>9</v>
      </c>
      <c r="F877">
        <v>1009</v>
      </c>
      <c r="G877" t="s">
        <v>114</v>
      </c>
      <c r="J877" t="s">
        <v>179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>"15:31:31.000"</f>
        <v>15:31:31.000</v>
      </c>
      <c r="T877" t="str">
        <f>"15:31:31.000"</f>
        <v>15:31:31.000</v>
      </c>
      <c r="U877" t="str">
        <f t="shared" si="196"/>
        <v>A3817C</v>
      </c>
      <c r="V877">
        <v>0</v>
      </c>
      <c r="W877">
        <v>0</v>
      </c>
      <c r="X877">
        <v>2</v>
      </c>
      <c r="Z877">
        <v>1</v>
      </c>
      <c r="AA877">
        <v>8</v>
      </c>
      <c r="AB877">
        <v>3</v>
      </c>
      <c r="AC877">
        <v>0</v>
      </c>
      <c r="AD877">
        <v>9</v>
      </c>
      <c r="AE877">
        <v>0</v>
      </c>
      <c r="AF877">
        <v>0</v>
      </c>
      <c r="AG877">
        <v>1</v>
      </c>
      <c r="AH877">
        <v>0</v>
      </c>
      <c r="AI877" t="s">
        <v>872</v>
      </c>
      <c r="AJ877">
        <v>35.716574000000001</v>
      </c>
      <c r="AK877" t="s">
        <v>873</v>
      </c>
      <c r="AL877">
        <v>-90.898882999999998</v>
      </c>
      <c r="AM877">
        <v>25</v>
      </c>
      <c r="AN877">
        <v>1200</v>
      </c>
      <c r="AO877" t="s">
        <v>118</v>
      </c>
      <c r="AP877">
        <v>-84</v>
      </c>
      <c r="AQ877">
        <v>-64</v>
      </c>
      <c r="AR877">
        <v>-960</v>
      </c>
      <c r="AZ877">
        <v>4366</v>
      </c>
      <c r="BA877">
        <v>1</v>
      </c>
      <c r="BB877" t="str">
        <f t="shared" si="198"/>
        <v xml:space="preserve">N325GC  </v>
      </c>
      <c r="BC877">
        <v>1</v>
      </c>
      <c r="BH877">
        <v>1250</v>
      </c>
      <c r="BI877">
        <v>1</v>
      </c>
      <c r="BJ877">
        <v>1</v>
      </c>
      <c r="BK877">
        <v>0</v>
      </c>
      <c r="BL877">
        <v>0</v>
      </c>
      <c r="BO877">
        <v>0</v>
      </c>
      <c r="BP877">
        <v>0</v>
      </c>
      <c r="BW877" t="str">
        <f>"15:31:31.247"</f>
        <v>15:31:31.247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0</v>
      </c>
      <c r="CP877" t="s">
        <v>119</v>
      </c>
      <c r="CQ877">
        <v>511</v>
      </c>
      <c r="CR877">
        <v>0</v>
      </c>
      <c r="CW877">
        <v>7019523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"01/04/2021 15:31:29.154"</f>
        <v>01/04/2021 15:31:29.154</v>
      </c>
      <c r="C878" t="str">
        <f t="shared" si="197"/>
        <v>FFDDD3C0</v>
      </c>
      <c r="D878" t="s">
        <v>113</v>
      </c>
      <c r="E878">
        <v>5</v>
      </c>
      <c r="H878">
        <v>169</v>
      </c>
      <c r="I878" t="s">
        <v>114</v>
      </c>
      <c r="J878" t="s">
        <v>115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>"15:31:31.000"</f>
        <v>15:31:31.000</v>
      </c>
      <c r="T878" t="str">
        <f>"15:31:31.000"</f>
        <v>15:31:31.000</v>
      </c>
      <c r="U878" t="str">
        <f t="shared" si="196"/>
        <v>A3817C</v>
      </c>
      <c r="V878">
        <v>0</v>
      </c>
      <c r="W878">
        <v>0</v>
      </c>
      <c r="X878">
        <v>2</v>
      </c>
      <c r="Z878">
        <v>1</v>
      </c>
      <c r="AA878">
        <v>8</v>
      </c>
      <c r="AB878">
        <v>3</v>
      </c>
      <c r="AC878">
        <v>0</v>
      </c>
      <c r="AD878">
        <v>9</v>
      </c>
      <c r="AE878">
        <v>0</v>
      </c>
      <c r="AF878">
        <v>0</v>
      </c>
      <c r="AG878">
        <v>1</v>
      </c>
      <c r="AH878">
        <v>0</v>
      </c>
      <c r="AI878" t="s">
        <v>872</v>
      </c>
      <c r="AJ878">
        <v>35.716574000000001</v>
      </c>
      <c r="AK878" t="s">
        <v>873</v>
      </c>
      <c r="AL878">
        <v>-90.898882999999998</v>
      </c>
      <c r="AM878">
        <v>25</v>
      </c>
      <c r="AN878">
        <v>1200</v>
      </c>
      <c r="AO878" t="s">
        <v>118</v>
      </c>
      <c r="AP878">
        <v>-84</v>
      </c>
      <c r="AQ878">
        <v>-64</v>
      </c>
      <c r="AR878">
        <v>-960</v>
      </c>
      <c r="AZ878">
        <v>4366</v>
      </c>
      <c r="BA878">
        <v>1</v>
      </c>
      <c r="BB878" t="str">
        <f t="shared" si="198"/>
        <v xml:space="preserve">N325GC  </v>
      </c>
      <c r="BC878">
        <v>1</v>
      </c>
      <c r="BH878">
        <v>1250</v>
      </c>
      <c r="BI878">
        <v>1</v>
      </c>
      <c r="BJ878">
        <v>1</v>
      </c>
      <c r="BK878">
        <v>0</v>
      </c>
      <c r="BL878">
        <v>0</v>
      </c>
      <c r="BO878">
        <v>0</v>
      </c>
      <c r="BP878">
        <v>0</v>
      </c>
      <c r="BW878" t="str">
        <f>"15:31:31.247"</f>
        <v>15:31:31.247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0</v>
      </c>
      <c r="CP878" t="s">
        <v>119</v>
      </c>
      <c r="CQ878">
        <v>511</v>
      </c>
      <c r="CR878">
        <v>0</v>
      </c>
      <c r="CW878">
        <v>7019523</v>
      </c>
      <c r="CY878">
        <v>0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"01/04/2021 15:31:30.109"</f>
        <v>01/04/2021 15:31:30.109</v>
      </c>
      <c r="C879" t="str">
        <f t="shared" si="197"/>
        <v>FFDDD3C0</v>
      </c>
      <c r="D879" t="s">
        <v>178</v>
      </c>
      <c r="E879">
        <v>9</v>
      </c>
      <c r="F879">
        <v>1009</v>
      </c>
      <c r="G879" t="s">
        <v>114</v>
      </c>
      <c r="J879" t="s">
        <v>179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>"15:31:32.000"</f>
        <v>15:31:32.000</v>
      </c>
      <c r="T879" t="str">
        <f>"15:31:32.000"</f>
        <v>15:31:32.000</v>
      </c>
      <c r="U879" t="str">
        <f t="shared" si="196"/>
        <v>A3817C</v>
      </c>
      <c r="V879">
        <v>0</v>
      </c>
      <c r="W879">
        <v>0</v>
      </c>
      <c r="X879">
        <v>2</v>
      </c>
      <c r="Z879">
        <v>1</v>
      </c>
      <c r="AA879">
        <v>8</v>
      </c>
      <c r="AB879">
        <v>3</v>
      </c>
      <c r="AC879">
        <v>0</v>
      </c>
      <c r="AD879">
        <v>9</v>
      </c>
      <c r="AE879">
        <v>0</v>
      </c>
      <c r="AF879">
        <v>0</v>
      </c>
      <c r="AG879">
        <v>1</v>
      </c>
      <c r="AH879">
        <v>0</v>
      </c>
      <c r="AI879" t="s">
        <v>874</v>
      </c>
      <c r="AJ879">
        <v>35.716273999999999</v>
      </c>
      <c r="AK879" t="s">
        <v>875</v>
      </c>
      <c r="AL879">
        <v>-90.899377000000001</v>
      </c>
      <c r="AM879">
        <v>25</v>
      </c>
      <c r="AN879">
        <v>1100</v>
      </c>
      <c r="AO879" t="s">
        <v>118</v>
      </c>
      <c r="AP879">
        <v>-84</v>
      </c>
      <c r="AQ879">
        <v>-68</v>
      </c>
      <c r="AR879">
        <v>-1024</v>
      </c>
      <c r="AZ879">
        <v>4366</v>
      </c>
      <c r="BA879">
        <v>1</v>
      </c>
      <c r="BB879" t="str">
        <f t="shared" si="198"/>
        <v xml:space="preserve">N325GC  </v>
      </c>
      <c r="BC879">
        <v>1</v>
      </c>
      <c r="BH879">
        <v>1225</v>
      </c>
      <c r="BI879">
        <v>1</v>
      </c>
      <c r="BJ879">
        <v>1</v>
      </c>
      <c r="BK879">
        <v>0</v>
      </c>
      <c r="BL879">
        <v>0</v>
      </c>
      <c r="BO879">
        <v>0</v>
      </c>
      <c r="BP879">
        <v>0</v>
      </c>
      <c r="BW879" t="str">
        <f>"15:31:32.227"</f>
        <v>15:31:32.227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0</v>
      </c>
      <c r="CP879" t="s">
        <v>119</v>
      </c>
      <c r="CQ879">
        <v>511</v>
      </c>
      <c r="CR879">
        <v>0</v>
      </c>
      <c r="CW879">
        <v>7019705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"01/04/2021 15:31:30.109"</f>
        <v>01/04/2021 15:31:30.109</v>
      </c>
      <c r="C880" t="str">
        <f t="shared" si="197"/>
        <v>FFDDD3C0</v>
      </c>
      <c r="D880" t="s">
        <v>113</v>
      </c>
      <c r="E880">
        <v>5</v>
      </c>
      <c r="H880">
        <v>169</v>
      </c>
      <c r="I880" t="s">
        <v>114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>"15:31:32.000"</f>
        <v>15:31:32.000</v>
      </c>
      <c r="T880" t="str">
        <f>"15:31:32.000"</f>
        <v>15:31:32.000</v>
      </c>
      <c r="U880" t="str">
        <f t="shared" si="196"/>
        <v>A3817C</v>
      </c>
      <c r="V880">
        <v>0</v>
      </c>
      <c r="W880">
        <v>0</v>
      </c>
      <c r="X880">
        <v>2</v>
      </c>
      <c r="Z880">
        <v>1</v>
      </c>
      <c r="AA880">
        <v>8</v>
      </c>
      <c r="AB880">
        <v>3</v>
      </c>
      <c r="AC880">
        <v>0</v>
      </c>
      <c r="AD880">
        <v>9</v>
      </c>
      <c r="AE880">
        <v>0</v>
      </c>
      <c r="AF880">
        <v>0</v>
      </c>
      <c r="AG880">
        <v>1</v>
      </c>
      <c r="AH880">
        <v>0</v>
      </c>
      <c r="AI880" t="s">
        <v>874</v>
      </c>
      <c r="AJ880">
        <v>35.716273999999999</v>
      </c>
      <c r="AK880" t="s">
        <v>875</v>
      </c>
      <c r="AL880">
        <v>-90.899377000000001</v>
      </c>
      <c r="AM880">
        <v>25</v>
      </c>
      <c r="AN880">
        <v>1100</v>
      </c>
      <c r="AO880" t="s">
        <v>118</v>
      </c>
      <c r="AP880">
        <v>-84</v>
      </c>
      <c r="AQ880">
        <v>-68</v>
      </c>
      <c r="AR880">
        <v>-1024</v>
      </c>
      <c r="AZ880">
        <v>4366</v>
      </c>
      <c r="BA880">
        <v>1</v>
      </c>
      <c r="BB880" t="str">
        <f t="shared" si="198"/>
        <v xml:space="preserve">N325GC  </v>
      </c>
      <c r="BC880">
        <v>1</v>
      </c>
      <c r="BH880">
        <v>1225</v>
      </c>
      <c r="BI880">
        <v>1</v>
      </c>
      <c r="BJ880">
        <v>1</v>
      </c>
      <c r="BK880">
        <v>0</v>
      </c>
      <c r="BL880">
        <v>0</v>
      </c>
      <c r="BO880">
        <v>0</v>
      </c>
      <c r="BP880">
        <v>0</v>
      </c>
      <c r="BW880" t="str">
        <f>"15:31:32.227"</f>
        <v>15:31:32.227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0</v>
      </c>
      <c r="CP880" t="s">
        <v>119</v>
      </c>
      <c r="CQ880">
        <v>511</v>
      </c>
      <c r="CR880">
        <v>0</v>
      </c>
      <c r="CW880">
        <v>7019705</v>
      </c>
      <c r="CY880">
        <v>0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"01/04/2021 15:31:38.654"</f>
        <v>01/04/2021 15:31:38.654</v>
      </c>
      <c r="C881" t="str">
        <f t="shared" si="197"/>
        <v>FFDDD3C0</v>
      </c>
      <c r="D881" t="s">
        <v>113</v>
      </c>
      <c r="E881">
        <v>5</v>
      </c>
      <c r="H881">
        <v>169</v>
      </c>
      <c r="I881" t="s">
        <v>114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>"15:31:40.000"</f>
        <v>15:31:40.000</v>
      </c>
      <c r="T881" t="str">
        <f>"15:31:40.000"</f>
        <v>15:31:40.000</v>
      </c>
      <c r="U881" t="str">
        <f t="shared" si="196"/>
        <v>A3817C</v>
      </c>
      <c r="V881">
        <v>0</v>
      </c>
      <c r="W881">
        <v>0</v>
      </c>
      <c r="X881">
        <v>2</v>
      </c>
      <c r="Z881">
        <v>1</v>
      </c>
      <c r="AA881">
        <v>8</v>
      </c>
      <c r="AB881">
        <v>3</v>
      </c>
      <c r="AC881">
        <v>0</v>
      </c>
      <c r="AD881">
        <v>9</v>
      </c>
      <c r="AE881">
        <v>0</v>
      </c>
      <c r="AF881">
        <v>0</v>
      </c>
      <c r="AG881">
        <v>1</v>
      </c>
      <c r="AH881">
        <v>0</v>
      </c>
      <c r="AI881" t="s">
        <v>876</v>
      </c>
      <c r="AJ881">
        <v>35.713569999999997</v>
      </c>
      <c r="AK881" t="s">
        <v>877</v>
      </c>
      <c r="AL881">
        <v>-90.903110999999996</v>
      </c>
      <c r="AM881">
        <v>25</v>
      </c>
      <c r="AN881">
        <v>1000</v>
      </c>
      <c r="AO881" t="s">
        <v>118</v>
      </c>
      <c r="AP881">
        <v>-83</v>
      </c>
      <c r="AQ881">
        <v>-62</v>
      </c>
      <c r="AR881">
        <v>-64</v>
      </c>
      <c r="AZ881">
        <v>4366</v>
      </c>
      <c r="BA881">
        <v>1</v>
      </c>
      <c r="BB881" t="str">
        <f t="shared" si="198"/>
        <v xml:space="preserve">N325GC  </v>
      </c>
      <c r="BC881">
        <v>1</v>
      </c>
      <c r="BH881">
        <v>1100</v>
      </c>
      <c r="BI881">
        <v>1</v>
      </c>
      <c r="BJ881">
        <v>1</v>
      </c>
      <c r="BK881">
        <v>0</v>
      </c>
      <c r="BL881">
        <v>0</v>
      </c>
      <c r="BO881">
        <v>0</v>
      </c>
      <c r="BP881">
        <v>0</v>
      </c>
      <c r="BW881" t="str">
        <f>"15:31:40.728"</f>
        <v>15:31:40.728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0</v>
      </c>
      <c r="CP881" t="s">
        <v>119</v>
      </c>
      <c r="CQ881">
        <v>511</v>
      </c>
      <c r="CR881">
        <v>0</v>
      </c>
      <c r="CW881">
        <v>7021275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"01/04/2021 15:31:38.654"</f>
        <v>01/04/2021 15:31:38.654</v>
      </c>
      <c r="C882" t="str">
        <f t="shared" si="197"/>
        <v>FFDDD3C0</v>
      </c>
      <c r="D882" t="s">
        <v>178</v>
      </c>
      <c r="E882">
        <v>9</v>
      </c>
      <c r="F882">
        <v>1009</v>
      </c>
      <c r="G882" t="s">
        <v>114</v>
      </c>
      <c r="J882" t="s">
        <v>179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>"15:31:40.000"</f>
        <v>15:31:40.000</v>
      </c>
      <c r="T882" t="str">
        <f>"15:31:40.000"</f>
        <v>15:31:40.000</v>
      </c>
      <c r="U882" t="str">
        <f t="shared" si="196"/>
        <v>A3817C</v>
      </c>
      <c r="V882">
        <v>0</v>
      </c>
      <c r="W882">
        <v>0</v>
      </c>
      <c r="X882">
        <v>2</v>
      </c>
      <c r="Z882">
        <v>1</v>
      </c>
      <c r="AA882">
        <v>8</v>
      </c>
      <c r="AB882">
        <v>3</v>
      </c>
      <c r="AC882">
        <v>0</v>
      </c>
      <c r="AD882">
        <v>9</v>
      </c>
      <c r="AE882">
        <v>0</v>
      </c>
      <c r="AF882">
        <v>0</v>
      </c>
      <c r="AG882">
        <v>1</v>
      </c>
      <c r="AH882">
        <v>0</v>
      </c>
      <c r="AI882" t="s">
        <v>876</v>
      </c>
      <c r="AJ882">
        <v>35.713569999999997</v>
      </c>
      <c r="AK882" t="s">
        <v>877</v>
      </c>
      <c r="AL882">
        <v>-90.903110999999996</v>
      </c>
      <c r="AM882">
        <v>25</v>
      </c>
      <c r="AN882">
        <v>1000</v>
      </c>
      <c r="AO882" t="s">
        <v>118</v>
      </c>
      <c r="AP882">
        <v>-83</v>
      </c>
      <c r="AQ882">
        <v>-62</v>
      </c>
      <c r="AR882">
        <v>-64</v>
      </c>
      <c r="AZ882">
        <v>4366</v>
      </c>
      <c r="BA882">
        <v>1</v>
      </c>
      <c r="BB882" t="str">
        <f t="shared" si="198"/>
        <v xml:space="preserve">N325GC  </v>
      </c>
      <c r="BC882">
        <v>1</v>
      </c>
      <c r="BH882">
        <v>1100</v>
      </c>
      <c r="BI882">
        <v>1</v>
      </c>
      <c r="BJ882">
        <v>1</v>
      </c>
      <c r="BK882">
        <v>0</v>
      </c>
      <c r="BL882">
        <v>0</v>
      </c>
      <c r="BO882">
        <v>0</v>
      </c>
      <c r="BP882">
        <v>0</v>
      </c>
      <c r="BW882" t="str">
        <f>"15:31:40.728"</f>
        <v>15:31:40.728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0</v>
      </c>
      <c r="CP882" t="s">
        <v>119</v>
      </c>
      <c r="CQ882">
        <v>511</v>
      </c>
      <c r="CR882">
        <v>0</v>
      </c>
      <c r="CW882">
        <v>7021275</v>
      </c>
      <c r="CY882">
        <v>0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"01/04/2021 15:31:39.766"</f>
        <v>01/04/2021 15:31:39.766</v>
      </c>
      <c r="C883" t="str">
        <f t="shared" ref="C883:C914" si="199">"FFDDD3C0"</f>
        <v>FFDDD3C0</v>
      </c>
      <c r="D883" t="s">
        <v>113</v>
      </c>
      <c r="E883">
        <v>5</v>
      </c>
      <c r="H883">
        <v>169</v>
      </c>
      <c r="I883" t="s">
        <v>114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>"15:31:41.000"</f>
        <v>15:31:41.000</v>
      </c>
      <c r="T883" t="str">
        <f>"15:31:41.000"</f>
        <v>15:31:41.000</v>
      </c>
      <c r="U883" t="str">
        <f t="shared" si="196"/>
        <v>A3817C</v>
      </c>
      <c r="V883">
        <v>0</v>
      </c>
      <c r="W883">
        <v>0</v>
      </c>
      <c r="X883">
        <v>2</v>
      </c>
      <c r="Z883">
        <v>1</v>
      </c>
      <c r="AA883">
        <v>8</v>
      </c>
      <c r="AB883">
        <v>3</v>
      </c>
      <c r="AC883">
        <v>0</v>
      </c>
      <c r="AD883">
        <v>9</v>
      </c>
      <c r="AE883">
        <v>0</v>
      </c>
      <c r="AF883">
        <v>0</v>
      </c>
      <c r="AG883">
        <v>1</v>
      </c>
      <c r="AH883">
        <v>0</v>
      </c>
      <c r="AI883" t="s">
        <v>878</v>
      </c>
      <c r="AJ883">
        <v>35.713290999999998</v>
      </c>
      <c r="AK883" t="s">
        <v>879</v>
      </c>
      <c r="AL883">
        <v>-90.903540000000007</v>
      </c>
      <c r="AM883">
        <v>25</v>
      </c>
      <c r="AN883">
        <v>1000</v>
      </c>
      <c r="AO883" t="s">
        <v>118</v>
      </c>
      <c r="AP883">
        <v>-86</v>
      </c>
      <c r="AQ883">
        <v>-61</v>
      </c>
      <c r="AR883">
        <v>0</v>
      </c>
      <c r="AZ883">
        <v>4366</v>
      </c>
      <c r="BA883">
        <v>1</v>
      </c>
      <c r="BB883" t="str">
        <f t="shared" ref="BB883:BB914" si="200">"N325GC  "</f>
        <v xml:space="preserve">N325GC  </v>
      </c>
      <c r="BC883">
        <v>1</v>
      </c>
      <c r="BH883">
        <v>1100</v>
      </c>
      <c r="BI883">
        <v>1</v>
      </c>
      <c r="BJ883">
        <v>1</v>
      </c>
      <c r="BK883">
        <v>0</v>
      </c>
      <c r="BL883">
        <v>0</v>
      </c>
      <c r="BO883">
        <v>0</v>
      </c>
      <c r="BP883">
        <v>0</v>
      </c>
      <c r="BW883" t="str">
        <f>"15:31:41.865"</f>
        <v>15:31:41.865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0</v>
      </c>
      <c r="CP883" t="s">
        <v>119</v>
      </c>
      <c r="CQ883">
        <v>511</v>
      </c>
      <c r="CR883">
        <v>0</v>
      </c>
      <c r="CW883">
        <v>7021493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"01/04/2021 15:31:39.766"</f>
        <v>01/04/2021 15:31:39.766</v>
      </c>
      <c r="C884" t="str">
        <f t="shared" si="199"/>
        <v>FFDDD3C0</v>
      </c>
      <c r="D884" t="s">
        <v>178</v>
      </c>
      <c r="E884">
        <v>9</v>
      </c>
      <c r="F884">
        <v>1009</v>
      </c>
      <c r="G884" t="s">
        <v>114</v>
      </c>
      <c r="J884" t="s">
        <v>179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>"15:31:41.000"</f>
        <v>15:31:41.000</v>
      </c>
      <c r="T884" t="str">
        <f>"15:31:41.000"</f>
        <v>15:31:41.000</v>
      </c>
      <c r="U884" t="str">
        <f t="shared" si="196"/>
        <v>A3817C</v>
      </c>
      <c r="V884">
        <v>0</v>
      </c>
      <c r="W884">
        <v>0</v>
      </c>
      <c r="X884">
        <v>2</v>
      </c>
      <c r="Z884">
        <v>1</v>
      </c>
      <c r="AA884">
        <v>8</v>
      </c>
      <c r="AB884">
        <v>3</v>
      </c>
      <c r="AC884">
        <v>0</v>
      </c>
      <c r="AD884">
        <v>9</v>
      </c>
      <c r="AE884">
        <v>0</v>
      </c>
      <c r="AF884">
        <v>0</v>
      </c>
      <c r="AG884">
        <v>1</v>
      </c>
      <c r="AH884">
        <v>0</v>
      </c>
      <c r="AI884" t="s">
        <v>878</v>
      </c>
      <c r="AJ884">
        <v>35.713290999999998</v>
      </c>
      <c r="AK884" t="s">
        <v>879</v>
      </c>
      <c r="AL884">
        <v>-90.903540000000007</v>
      </c>
      <c r="AM884">
        <v>25</v>
      </c>
      <c r="AN884">
        <v>1000</v>
      </c>
      <c r="AO884" t="s">
        <v>118</v>
      </c>
      <c r="AP884">
        <v>-86</v>
      </c>
      <c r="AQ884">
        <v>-61</v>
      </c>
      <c r="AR884">
        <v>0</v>
      </c>
      <c r="AZ884">
        <v>4366</v>
      </c>
      <c r="BA884">
        <v>1</v>
      </c>
      <c r="BB884" t="str">
        <f t="shared" si="200"/>
        <v xml:space="preserve">N325GC  </v>
      </c>
      <c r="BC884">
        <v>1</v>
      </c>
      <c r="BH884">
        <v>1100</v>
      </c>
      <c r="BI884">
        <v>1</v>
      </c>
      <c r="BJ884">
        <v>1</v>
      </c>
      <c r="BK884">
        <v>0</v>
      </c>
      <c r="BL884">
        <v>0</v>
      </c>
      <c r="BO884">
        <v>0</v>
      </c>
      <c r="BP884">
        <v>0</v>
      </c>
      <c r="BW884" t="str">
        <f>"15:31:41.865"</f>
        <v>15:31:41.865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0</v>
      </c>
      <c r="CP884" t="s">
        <v>119</v>
      </c>
      <c r="CQ884">
        <v>511</v>
      </c>
      <c r="CR884">
        <v>0</v>
      </c>
      <c r="CW884">
        <v>7021493</v>
      </c>
      <c r="CY884">
        <v>0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"01/04/2021 15:31:40.523"</f>
        <v>01/04/2021 15:31:40.523</v>
      </c>
      <c r="C885" t="str">
        <f t="shared" si="199"/>
        <v>FFDDD3C0</v>
      </c>
      <c r="D885" t="s">
        <v>113</v>
      </c>
      <c r="E885">
        <v>5</v>
      </c>
      <c r="H885">
        <v>169</v>
      </c>
      <c r="I885" t="s">
        <v>114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>"15:31:42.000"</f>
        <v>15:31:42.000</v>
      </c>
      <c r="T885" t="str">
        <f>"15:31:42.000"</f>
        <v>15:31:42.000</v>
      </c>
      <c r="U885" t="str">
        <f t="shared" si="196"/>
        <v>A3817C</v>
      </c>
      <c r="V885">
        <v>0</v>
      </c>
      <c r="W885">
        <v>0</v>
      </c>
      <c r="X885">
        <v>2</v>
      </c>
      <c r="Z885">
        <v>1</v>
      </c>
      <c r="AA885">
        <v>8</v>
      </c>
      <c r="AB885">
        <v>3</v>
      </c>
      <c r="AC885">
        <v>0</v>
      </c>
      <c r="AD885">
        <v>9</v>
      </c>
      <c r="AE885">
        <v>0</v>
      </c>
      <c r="AF885">
        <v>0</v>
      </c>
      <c r="AG885">
        <v>1</v>
      </c>
      <c r="AH885">
        <v>0</v>
      </c>
      <c r="AI885" t="s">
        <v>880</v>
      </c>
      <c r="AJ885">
        <v>35.713011999999999</v>
      </c>
      <c r="AK885" t="s">
        <v>881</v>
      </c>
      <c r="AL885">
        <v>-90.904032999999998</v>
      </c>
      <c r="AM885">
        <v>25</v>
      </c>
      <c r="AN885">
        <v>1100</v>
      </c>
      <c r="AO885" t="s">
        <v>118</v>
      </c>
      <c r="AP885">
        <v>-86</v>
      </c>
      <c r="AQ885">
        <v>-59</v>
      </c>
      <c r="AR885">
        <v>128</v>
      </c>
      <c r="AZ885">
        <v>4366</v>
      </c>
      <c r="BA885">
        <v>1</v>
      </c>
      <c r="BB885" t="str">
        <f t="shared" si="200"/>
        <v xml:space="preserve">N325GC  </v>
      </c>
      <c r="BC885">
        <v>1</v>
      </c>
      <c r="BH885">
        <v>1100</v>
      </c>
      <c r="BI885">
        <v>1</v>
      </c>
      <c r="BJ885">
        <v>1</v>
      </c>
      <c r="BK885">
        <v>0</v>
      </c>
      <c r="BL885">
        <v>0</v>
      </c>
      <c r="BO885">
        <v>0</v>
      </c>
      <c r="BP885">
        <v>0</v>
      </c>
      <c r="BW885" t="str">
        <f>"15:31:42.607"</f>
        <v>15:31:42.607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0</v>
      </c>
      <c r="CP885" t="s">
        <v>119</v>
      </c>
      <c r="CQ885">
        <v>511</v>
      </c>
      <c r="CR885">
        <v>0</v>
      </c>
      <c r="CW885">
        <v>7021635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"01/04/2021 15:31:40.523"</f>
        <v>01/04/2021 15:31:40.523</v>
      </c>
      <c r="C886" t="str">
        <f t="shared" si="199"/>
        <v>FFDDD3C0</v>
      </c>
      <c r="D886" t="s">
        <v>178</v>
      </c>
      <c r="E886">
        <v>9</v>
      </c>
      <c r="F886">
        <v>1009</v>
      </c>
      <c r="G886" t="s">
        <v>114</v>
      </c>
      <c r="J886" t="s">
        <v>179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>"15:31:42.000"</f>
        <v>15:31:42.000</v>
      </c>
      <c r="T886" t="str">
        <f>"15:31:42.000"</f>
        <v>15:31:42.000</v>
      </c>
      <c r="U886" t="str">
        <f t="shared" si="196"/>
        <v>A3817C</v>
      </c>
      <c r="V886">
        <v>0</v>
      </c>
      <c r="W886">
        <v>0</v>
      </c>
      <c r="X886">
        <v>2</v>
      </c>
      <c r="Z886">
        <v>1</v>
      </c>
      <c r="AA886">
        <v>8</v>
      </c>
      <c r="AB886">
        <v>3</v>
      </c>
      <c r="AC886">
        <v>0</v>
      </c>
      <c r="AD886">
        <v>9</v>
      </c>
      <c r="AE886">
        <v>0</v>
      </c>
      <c r="AF886">
        <v>0</v>
      </c>
      <c r="AG886">
        <v>1</v>
      </c>
      <c r="AH886">
        <v>0</v>
      </c>
      <c r="AI886" t="s">
        <v>880</v>
      </c>
      <c r="AJ886">
        <v>35.713011999999999</v>
      </c>
      <c r="AK886" t="s">
        <v>881</v>
      </c>
      <c r="AL886">
        <v>-90.904032999999998</v>
      </c>
      <c r="AM886">
        <v>25</v>
      </c>
      <c r="AN886">
        <v>1100</v>
      </c>
      <c r="AO886" t="s">
        <v>118</v>
      </c>
      <c r="AP886">
        <v>-86</v>
      </c>
      <c r="AQ886">
        <v>-59</v>
      </c>
      <c r="AR886">
        <v>128</v>
      </c>
      <c r="AZ886">
        <v>4366</v>
      </c>
      <c r="BA886">
        <v>1</v>
      </c>
      <c r="BB886" t="str">
        <f t="shared" si="200"/>
        <v xml:space="preserve">N325GC  </v>
      </c>
      <c r="BC886">
        <v>1</v>
      </c>
      <c r="BH886">
        <v>1100</v>
      </c>
      <c r="BI886">
        <v>1</v>
      </c>
      <c r="BJ886">
        <v>1</v>
      </c>
      <c r="BK886">
        <v>0</v>
      </c>
      <c r="BL886">
        <v>0</v>
      </c>
      <c r="BO886">
        <v>0</v>
      </c>
      <c r="BP886">
        <v>0</v>
      </c>
      <c r="BW886" t="str">
        <f>"15:31:42.607"</f>
        <v>15:31:42.607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0</v>
      </c>
      <c r="CP886" t="s">
        <v>119</v>
      </c>
      <c r="CQ886">
        <v>511</v>
      </c>
      <c r="CR886">
        <v>0</v>
      </c>
      <c r="CW886">
        <v>7021635</v>
      </c>
      <c r="CY886">
        <v>0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"01/04/2021 15:31:41.429"</f>
        <v>01/04/2021 15:31:41.429</v>
      </c>
      <c r="C887" t="str">
        <f t="shared" si="199"/>
        <v>FFDDD3C0</v>
      </c>
      <c r="D887" t="s">
        <v>178</v>
      </c>
      <c r="E887">
        <v>9</v>
      </c>
      <c r="F887">
        <v>1009</v>
      </c>
      <c r="G887" t="s">
        <v>114</v>
      </c>
      <c r="J887" t="s">
        <v>179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>"15:31:43.000"</f>
        <v>15:31:43.000</v>
      </c>
      <c r="T887" t="str">
        <f>"15:31:43.000"</f>
        <v>15:31:43.000</v>
      </c>
      <c r="U887" t="str">
        <f t="shared" si="196"/>
        <v>A3817C</v>
      </c>
      <c r="V887">
        <v>0</v>
      </c>
      <c r="W887">
        <v>0</v>
      </c>
      <c r="X887">
        <v>2</v>
      </c>
      <c r="Z887">
        <v>1</v>
      </c>
      <c r="AA887">
        <v>8</v>
      </c>
      <c r="AB887">
        <v>3</v>
      </c>
      <c r="AC887">
        <v>0</v>
      </c>
      <c r="AD887">
        <v>9</v>
      </c>
      <c r="AE887">
        <v>0</v>
      </c>
      <c r="AF887">
        <v>0</v>
      </c>
      <c r="AG887">
        <v>1</v>
      </c>
      <c r="AH887">
        <v>0</v>
      </c>
      <c r="AI887" t="s">
        <v>882</v>
      </c>
      <c r="AJ887">
        <v>35.712712000000003</v>
      </c>
      <c r="AK887" t="s">
        <v>883</v>
      </c>
      <c r="AL887">
        <v>-90.904483999999997</v>
      </c>
      <c r="AM887">
        <v>25</v>
      </c>
      <c r="AN887">
        <v>1000</v>
      </c>
      <c r="AO887" t="s">
        <v>118</v>
      </c>
      <c r="AP887">
        <v>-87</v>
      </c>
      <c r="AQ887">
        <v>-56</v>
      </c>
      <c r="AR887">
        <v>64</v>
      </c>
      <c r="AZ887">
        <v>4366</v>
      </c>
      <c r="BA887">
        <v>1</v>
      </c>
      <c r="BB887" t="str">
        <f t="shared" si="200"/>
        <v xml:space="preserve">N325GC  </v>
      </c>
      <c r="BC887">
        <v>1</v>
      </c>
      <c r="BH887">
        <v>1125</v>
      </c>
      <c r="BI887">
        <v>1</v>
      </c>
      <c r="BJ887">
        <v>1</v>
      </c>
      <c r="BK887">
        <v>0</v>
      </c>
      <c r="BL887">
        <v>0</v>
      </c>
      <c r="BO887">
        <v>0</v>
      </c>
      <c r="BP887">
        <v>0</v>
      </c>
      <c r="BW887" t="str">
        <f>"15:31:43.533"</f>
        <v>15:31:43.533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0</v>
      </c>
      <c r="CP887" t="s">
        <v>119</v>
      </c>
      <c r="CQ887">
        <v>511</v>
      </c>
      <c r="CR887">
        <v>0</v>
      </c>
      <c r="CW887">
        <v>7021804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"01/04/2021 15:31:41.429"</f>
        <v>01/04/2021 15:31:41.429</v>
      </c>
      <c r="C888" t="str">
        <f t="shared" si="199"/>
        <v>FFDDD3C0</v>
      </c>
      <c r="D888" t="s">
        <v>113</v>
      </c>
      <c r="E888">
        <v>5</v>
      </c>
      <c r="H888">
        <v>169</v>
      </c>
      <c r="I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>"15:31:43.000"</f>
        <v>15:31:43.000</v>
      </c>
      <c r="T888" t="str">
        <f>"15:31:43.000"</f>
        <v>15:31:43.000</v>
      </c>
      <c r="U888" t="str">
        <f t="shared" si="196"/>
        <v>A3817C</v>
      </c>
      <c r="V888">
        <v>0</v>
      </c>
      <c r="W888">
        <v>0</v>
      </c>
      <c r="X888">
        <v>2</v>
      </c>
      <c r="Z888">
        <v>1</v>
      </c>
      <c r="AA888">
        <v>8</v>
      </c>
      <c r="AB888">
        <v>3</v>
      </c>
      <c r="AC888">
        <v>0</v>
      </c>
      <c r="AD888">
        <v>9</v>
      </c>
      <c r="AE888">
        <v>0</v>
      </c>
      <c r="AF888">
        <v>0</v>
      </c>
      <c r="AG888">
        <v>1</v>
      </c>
      <c r="AH888">
        <v>0</v>
      </c>
      <c r="AI888" t="s">
        <v>882</v>
      </c>
      <c r="AJ888">
        <v>35.712712000000003</v>
      </c>
      <c r="AK888" t="s">
        <v>883</v>
      </c>
      <c r="AL888">
        <v>-90.904483999999997</v>
      </c>
      <c r="AM888">
        <v>25</v>
      </c>
      <c r="AN888">
        <v>1000</v>
      </c>
      <c r="AO888" t="s">
        <v>118</v>
      </c>
      <c r="AP888">
        <v>-87</v>
      </c>
      <c r="AQ888">
        <v>-56</v>
      </c>
      <c r="AR888">
        <v>64</v>
      </c>
      <c r="AZ888">
        <v>4366</v>
      </c>
      <c r="BA888">
        <v>1</v>
      </c>
      <c r="BB888" t="str">
        <f t="shared" si="200"/>
        <v xml:space="preserve">N325GC  </v>
      </c>
      <c r="BC888">
        <v>1</v>
      </c>
      <c r="BH888">
        <v>1125</v>
      </c>
      <c r="BI888">
        <v>1</v>
      </c>
      <c r="BJ888">
        <v>1</v>
      </c>
      <c r="BK888">
        <v>0</v>
      </c>
      <c r="BL888">
        <v>0</v>
      </c>
      <c r="BO888">
        <v>0</v>
      </c>
      <c r="BP888">
        <v>0</v>
      </c>
      <c r="BW888" t="str">
        <f>"15:31:43.533"</f>
        <v>15:31:43.533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0</v>
      </c>
      <c r="CP888" t="s">
        <v>119</v>
      </c>
      <c r="CQ888">
        <v>511</v>
      </c>
      <c r="CR888">
        <v>0</v>
      </c>
      <c r="CW888">
        <v>7021804</v>
      </c>
      <c r="CY888">
        <v>0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"01/04/2021 15:31:42.798"</f>
        <v>01/04/2021 15:31:42.798</v>
      </c>
      <c r="C889" t="str">
        <f t="shared" si="199"/>
        <v>FFDDD3C0</v>
      </c>
      <c r="D889" t="s">
        <v>113</v>
      </c>
      <c r="E889">
        <v>5</v>
      </c>
      <c r="H889">
        <v>169</v>
      </c>
      <c r="I889" t="s">
        <v>114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>"15:31:44.000"</f>
        <v>15:31:44.000</v>
      </c>
      <c r="T889" t="str">
        <f>"15:31:44.000"</f>
        <v>15:31:44.000</v>
      </c>
      <c r="U889" t="str">
        <f t="shared" si="196"/>
        <v>A3817C</v>
      </c>
      <c r="V889">
        <v>0</v>
      </c>
      <c r="W889">
        <v>0</v>
      </c>
      <c r="X889">
        <v>2</v>
      </c>
      <c r="Z889">
        <v>1</v>
      </c>
      <c r="AA889">
        <v>8</v>
      </c>
      <c r="AB889">
        <v>3</v>
      </c>
      <c r="AC889">
        <v>0</v>
      </c>
      <c r="AD889">
        <v>9</v>
      </c>
      <c r="AE889">
        <v>0</v>
      </c>
      <c r="AF889">
        <v>0</v>
      </c>
      <c r="AG889">
        <v>1</v>
      </c>
      <c r="AH889">
        <v>0</v>
      </c>
      <c r="AI889" t="s">
        <v>884</v>
      </c>
      <c r="AJ889">
        <v>35.712454000000001</v>
      </c>
      <c r="AK889" t="s">
        <v>885</v>
      </c>
      <c r="AL889">
        <v>-90.904999000000004</v>
      </c>
      <c r="AM889">
        <v>25</v>
      </c>
      <c r="AN889">
        <v>1000</v>
      </c>
      <c r="AO889" t="s">
        <v>118</v>
      </c>
      <c r="AP889">
        <v>-87</v>
      </c>
      <c r="AQ889">
        <v>-50</v>
      </c>
      <c r="AR889">
        <v>0</v>
      </c>
      <c r="AZ889">
        <v>4366</v>
      </c>
      <c r="BA889">
        <v>1</v>
      </c>
      <c r="BB889" t="str">
        <f t="shared" si="200"/>
        <v xml:space="preserve">N325GC  </v>
      </c>
      <c r="BC889">
        <v>1</v>
      </c>
      <c r="BH889">
        <v>1125</v>
      </c>
      <c r="BI889">
        <v>1</v>
      </c>
      <c r="BJ889">
        <v>1</v>
      </c>
      <c r="BK889">
        <v>0</v>
      </c>
      <c r="BL889">
        <v>0</v>
      </c>
      <c r="BO889">
        <v>0</v>
      </c>
      <c r="BP889">
        <v>0</v>
      </c>
      <c r="BW889" t="str">
        <f>"15:31:44.870"</f>
        <v>15:31:44.870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0</v>
      </c>
      <c r="CP889" t="s">
        <v>119</v>
      </c>
      <c r="CQ889">
        <v>511</v>
      </c>
      <c r="CR889">
        <v>0</v>
      </c>
      <c r="CW889">
        <v>7022045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"01/04/2021 15:31:42.798"</f>
        <v>01/04/2021 15:31:42.798</v>
      </c>
      <c r="C890" t="str">
        <f t="shared" si="199"/>
        <v>FFDDD3C0</v>
      </c>
      <c r="D890" t="s">
        <v>178</v>
      </c>
      <c r="E890">
        <v>9</v>
      </c>
      <c r="F890">
        <v>1009</v>
      </c>
      <c r="G890" t="s">
        <v>114</v>
      </c>
      <c r="J890" t="s">
        <v>179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>"15:31:44.000"</f>
        <v>15:31:44.000</v>
      </c>
      <c r="T890" t="str">
        <f>"15:31:44.000"</f>
        <v>15:31:44.000</v>
      </c>
      <c r="U890" t="str">
        <f t="shared" si="196"/>
        <v>A3817C</v>
      </c>
      <c r="V890">
        <v>0</v>
      </c>
      <c r="W890">
        <v>0</v>
      </c>
      <c r="X890">
        <v>2</v>
      </c>
      <c r="Z890">
        <v>1</v>
      </c>
      <c r="AA890">
        <v>8</v>
      </c>
      <c r="AB890">
        <v>3</v>
      </c>
      <c r="AC890">
        <v>0</v>
      </c>
      <c r="AD890">
        <v>9</v>
      </c>
      <c r="AE890">
        <v>0</v>
      </c>
      <c r="AF890">
        <v>0</v>
      </c>
      <c r="AG890">
        <v>1</v>
      </c>
      <c r="AH890">
        <v>0</v>
      </c>
      <c r="AI890" t="s">
        <v>884</v>
      </c>
      <c r="AJ890">
        <v>35.712454000000001</v>
      </c>
      <c r="AK890" t="s">
        <v>885</v>
      </c>
      <c r="AL890">
        <v>-90.904999000000004</v>
      </c>
      <c r="AM890">
        <v>25</v>
      </c>
      <c r="AN890">
        <v>1000</v>
      </c>
      <c r="AO890" t="s">
        <v>118</v>
      </c>
      <c r="AP890">
        <v>-87</v>
      </c>
      <c r="AQ890">
        <v>-50</v>
      </c>
      <c r="AR890">
        <v>0</v>
      </c>
      <c r="AZ890">
        <v>4366</v>
      </c>
      <c r="BA890">
        <v>1</v>
      </c>
      <c r="BB890" t="str">
        <f t="shared" si="200"/>
        <v xml:space="preserve">N325GC  </v>
      </c>
      <c r="BC890">
        <v>1</v>
      </c>
      <c r="BH890">
        <v>1125</v>
      </c>
      <c r="BI890">
        <v>1</v>
      </c>
      <c r="BJ890">
        <v>1</v>
      </c>
      <c r="BK890">
        <v>0</v>
      </c>
      <c r="BL890">
        <v>0</v>
      </c>
      <c r="BO890">
        <v>0</v>
      </c>
      <c r="BP890">
        <v>0</v>
      </c>
      <c r="BW890" t="str">
        <f>"15:31:44.870"</f>
        <v>15:31:44.870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0</v>
      </c>
      <c r="CP890" t="s">
        <v>119</v>
      </c>
      <c r="CQ890">
        <v>511</v>
      </c>
      <c r="CR890">
        <v>0</v>
      </c>
      <c r="CW890">
        <v>7022045</v>
      </c>
      <c r="CY890">
        <v>0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"01/04/2021 15:31:43.904"</f>
        <v>01/04/2021 15:31:43.904</v>
      </c>
      <c r="C891" t="str">
        <f t="shared" si="199"/>
        <v>FFDDD3C0</v>
      </c>
      <c r="D891" t="s">
        <v>178</v>
      </c>
      <c r="E891">
        <v>9</v>
      </c>
      <c r="F891">
        <v>1009</v>
      </c>
      <c r="G891" t="s">
        <v>114</v>
      </c>
      <c r="J891" t="s">
        <v>179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>"15:31:45.000"</f>
        <v>15:31:45.000</v>
      </c>
      <c r="T891" t="str">
        <f>"15:31:45.000"</f>
        <v>15:31:45.000</v>
      </c>
      <c r="U891" t="str">
        <f t="shared" si="196"/>
        <v>A3817C</v>
      </c>
      <c r="V891">
        <v>0</v>
      </c>
      <c r="W891">
        <v>0</v>
      </c>
      <c r="X891">
        <v>2</v>
      </c>
      <c r="Z891">
        <v>1</v>
      </c>
      <c r="AA891">
        <v>8</v>
      </c>
      <c r="AB891">
        <v>3</v>
      </c>
      <c r="AC891">
        <v>0</v>
      </c>
      <c r="AD891">
        <v>9</v>
      </c>
      <c r="AE891">
        <v>0</v>
      </c>
      <c r="AF891">
        <v>0</v>
      </c>
      <c r="AG891">
        <v>1</v>
      </c>
      <c r="AH891">
        <v>0</v>
      </c>
      <c r="AI891" t="s">
        <v>886</v>
      </c>
      <c r="AJ891">
        <v>35.712218</v>
      </c>
      <c r="AK891" t="s">
        <v>887</v>
      </c>
      <c r="AL891">
        <v>-90.905491999999995</v>
      </c>
      <c r="AM891">
        <v>25</v>
      </c>
      <c r="AN891">
        <v>1000</v>
      </c>
      <c r="AO891" t="s">
        <v>118</v>
      </c>
      <c r="AP891">
        <v>-86</v>
      </c>
      <c r="AQ891">
        <v>-48</v>
      </c>
      <c r="AR891">
        <v>0</v>
      </c>
      <c r="AZ891">
        <v>4366</v>
      </c>
      <c r="BA891">
        <v>1</v>
      </c>
      <c r="BB891" t="str">
        <f t="shared" si="200"/>
        <v xml:space="preserve">N325GC  </v>
      </c>
      <c r="BC891">
        <v>1</v>
      </c>
      <c r="BH891">
        <v>1125</v>
      </c>
      <c r="BI891">
        <v>1</v>
      </c>
      <c r="BJ891">
        <v>1</v>
      </c>
      <c r="BK891">
        <v>0</v>
      </c>
      <c r="BL891">
        <v>0</v>
      </c>
      <c r="BO891">
        <v>0</v>
      </c>
      <c r="BP891">
        <v>0</v>
      </c>
      <c r="BW891" t="str">
        <f>"15:31:45.984"</f>
        <v>15:31:45.984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0</v>
      </c>
      <c r="CP891" t="s">
        <v>119</v>
      </c>
      <c r="CQ891">
        <v>511</v>
      </c>
      <c r="CR891">
        <v>0</v>
      </c>
      <c r="CW891">
        <v>7022251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"01/04/2021 15:31:43.904"</f>
        <v>01/04/2021 15:31:43.904</v>
      </c>
      <c r="C892" t="str">
        <f t="shared" si="199"/>
        <v>FFDDD3C0</v>
      </c>
      <c r="D892" t="s">
        <v>113</v>
      </c>
      <c r="E892">
        <v>5</v>
      </c>
      <c r="H892">
        <v>169</v>
      </c>
      <c r="I892" t="s">
        <v>114</v>
      </c>
      <c r="J892" t="s">
        <v>115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>"15:31:45.000"</f>
        <v>15:31:45.000</v>
      </c>
      <c r="T892" t="str">
        <f>"15:31:45.000"</f>
        <v>15:31:45.000</v>
      </c>
      <c r="U892" t="str">
        <f t="shared" si="196"/>
        <v>A3817C</v>
      </c>
      <c r="V892">
        <v>0</v>
      </c>
      <c r="W892">
        <v>0</v>
      </c>
      <c r="X892">
        <v>2</v>
      </c>
      <c r="Z892">
        <v>1</v>
      </c>
      <c r="AA892">
        <v>8</v>
      </c>
      <c r="AB892">
        <v>3</v>
      </c>
      <c r="AC892">
        <v>0</v>
      </c>
      <c r="AD892">
        <v>9</v>
      </c>
      <c r="AE892">
        <v>0</v>
      </c>
      <c r="AF892">
        <v>0</v>
      </c>
      <c r="AG892">
        <v>1</v>
      </c>
      <c r="AH892">
        <v>0</v>
      </c>
      <c r="AI892" t="s">
        <v>886</v>
      </c>
      <c r="AJ892">
        <v>35.712218</v>
      </c>
      <c r="AK892" t="s">
        <v>887</v>
      </c>
      <c r="AL892">
        <v>-90.905491999999995</v>
      </c>
      <c r="AM892">
        <v>25</v>
      </c>
      <c r="AN892">
        <v>1000</v>
      </c>
      <c r="AO892" t="s">
        <v>118</v>
      </c>
      <c r="AP892">
        <v>-86</v>
      </c>
      <c r="AQ892">
        <v>-48</v>
      </c>
      <c r="AR892">
        <v>0</v>
      </c>
      <c r="AZ892">
        <v>4366</v>
      </c>
      <c r="BA892">
        <v>1</v>
      </c>
      <c r="BB892" t="str">
        <f t="shared" si="200"/>
        <v xml:space="preserve">N325GC  </v>
      </c>
      <c r="BC892">
        <v>1</v>
      </c>
      <c r="BH892">
        <v>1125</v>
      </c>
      <c r="BI892">
        <v>1</v>
      </c>
      <c r="BJ892">
        <v>1</v>
      </c>
      <c r="BK892">
        <v>0</v>
      </c>
      <c r="BL892">
        <v>0</v>
      </c>
      <c r="BO892">
        <v>0</v>
      </c>
      <c r="BP892">
        <v>0</v>
      </c>
      <c r="BW892" t="str">
        <f>"15:31:45.984"</f>
        <v>15:31:45.984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0</v>
      </c>
      <c r="CP892" t="s">
        <v>119</v>
      </c>
      <c r="CQ892">
        <v>511</v>
      </c>
      <c r="CR892">
        <v>0</v>
      </c>
      <c r="CW892">
        <v>7022251</v>
      </c>
      <c r="CY892">
        <v>0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"01/04/2021 15:31:44.801"</f>
        <v>01/04/2021 15:31:44.801</v>
      </c>
      <c r="C893" t="str">
        <f t="shared" si="199"/>
        <v>FFDDD3C0</v>
      </c>
      <c r="D893" t="s">
        <v>178</v>
      </c>
      <c r="E893">
        <v>9</v>
      </c>
      <c r="F893">
        <v>1009</v>
      </c>
      <c r="G893" t="s">
        <v>114</v>
      </c>
      <c r="J893" t="s">
        <v>179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>"15:31:46.000"</f>
        <v>15:31:46.000</v>
      </c>
      <c r="T893" t="str">
        <f>"15:31:46.000"</f>
        <v>15:31:46.000</v>
      </c>
      <c r="U893" t="str">
        <f t="shared" si="196"/>
        <v>A3817C</v>
      </c>
      <c r="V893">
        <v>0</v>
      </c>
      <c r="W893">
        <v>0</v>
      </c>
      <c r="X893">
        <v>2</v>
      </c>
      <c r="Z893">
        <v>1</v>
      </c>
      <c r="AA893">
        <v>8</v>
      </c>
      <c r="AB893">
        <v>3</v>
      </c>
      <c r="AC893">
        <v>0</v>
      </c>
      <c r="AD893">
        <v>9</v>
      </c>
      <c r="AE893">
        <v>0</v>
      </c>
      <c r="AF893">
        <v>0</v>
      </c>
      <c r="AG893">
        <v>1</v>
      </c>
      <c r="AH893">
        <v>0</v>
      </c>
      <c r="AI893" t="s">
        <v>888</v>
      </c>
      <c r="AJ893">
        <v>35.712004</v>
      </c>
      <c r="AK893" t="s">
        <v>889</v>
      </c>
      <c r="AL893">
        <v>-90.906007000000002</v>
      </c>
      <c r="AM893">
        <v>25</v>
      </c>
      <c r="AN893">
        <v>1000</v>
      </c>
      <c r="AO893" t="s">
        <v>118</v>
      </c>
      <c r="AP893">
        <v>-89</v>
      </c>
      <c r="AQ893">
        <v>-45</v>
      </c>
      <c r="AR893">
        <v>-128</v>
      </c>
      <c r="AZ893">
        <v>4366</v>
      </c>
      <c r="BA893">
        <v>1</v>
      </c>
      <c r="BB893" t="str">
        <f t="shared" si="200"/>
        <v xml:space="preserve">N325GC  </v>
      </c>
      <c r="BC893">
        <v>1</v>
      </c>
      <c r="BH893">
        <v>1125</v>
      </c>
      <c r="BI893">
        <v>1</v>
      </c>
      <c r="BJ893">
        <v>1</v>
      </c>
      <c r="BK893">
        <v>0</v>
      </c>
      <c r="BL893">
        <v>0</v>
      </c>
      <c r="BO893">
        <v>0</v>
      </c>
      <c r="BP893">
        <v>0</v>
      </c>
      <c r="BW893" t="str">
        <f>"15:31:46.915"</f>
        <v>15:31:46.915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0</v>
      </c>
      <c r="CP893" t="s">
        <v>119</v>
      </c>
      <c r="CQ893">
        <v>511</v>
      </c>
      <c r="CR893">
        <v>0</v>
      </c>
      <c r="CW893">
        <v>7022434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"01/04/2021 15:31:44.801"</f>
        <v>01/04/2021 15:31:44.801</v>
      </c>
      <c r="C894" t="str">
        <f t="shared" si="199"/>
        <v>FFDDD3C0</v>
      </c>
      <c r="D894" t="s">
        <v>113</v>
      </c>
      <c r="E894">
        <v>5</v>
      </c>
      <c r="H894">
        <v>169</v>
      </c>
      <c r="I894" t="s">
        <v>114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>"15:31:46.000"</f>
        <v>15:31:46.000</v>
      </c>
      <c r="T894" t="str">
        <f>"15:31:46.000"</f>
        <v>15:31:46.000</v>
      </c>
      <c r="U894" t="str">
        <f t="shared" si="196"/>
        <v>A3817C</v>
      </c>
      <c r="V894">
        <v>0</v>
      </c>
      <c r="W894">
        <v>0</v>
      </c>
      <c r="X894">
        <v>2</v>
      </c>
      <c r="Z894">
        <v>1</v>
      </c>
      <c r="AA894">
        <v>8</v>
      </c>
      <c r="AB894">
        <v>3</v>
      </c>
      <c r="AC894">
        <v>0</v>
      </c>
      <c r="AD894">
        <v>9</v>
      </c>
      <c r="AE894">
        <v>0</v>
      </c>
      <c r="AF894">
        <v>0</v>
      </c>
      <c r="AG894">
        <v>1</v>
      </c>
      <c r="AH894">
        <v>0</v>
      </c>
      <c r="AI894" t="s">
        <v>888</v>
      </c>
      <c r="AJ894">
        <v>35.712004</v>
      </c>
      <c r="AK894" t="s">
        <v>889</v>
      </c>
      <c r="AL894">
        <v>-90.906007000000002</v>
      </c>
      <c r="AM894">
        <v>25</v>
      </c>
      <c r="AN894">
        <v>1000</v>
      </c>
      <c r="AO894" t="s">
        <v>118</v>
      </c>
      <c r="AP894">
        <v>-89</v>
      </c>
      <c r="AQ894">
        <v>-45</v>
      </c>
      <c r="AR894">
        <v>-128</v>
      </c>
      <c r="AZ894">
        <v>4366</v>
      </c>
      <c r="BA894">
        <v>1</v>
      </c>
      <c r="BB894" t="str">
        <f t="shared" si="200"/>
        <v xml:space="preserve">N325GC  </v>
      </c>
      <c r="BC894">
        <v>1</v>
      </c>
      <c r="BH894">
        <v>1125</v>
      </c>
      <c r="BI894">
        <v>1</v>
      </c>
      <c r="BJ894">
        <v>1</v>
      </c>
      <c r="BK894">
        <v>0</v>
      </c>
      <c r="BL894">
        <v>0</v>
      </c>
      <c r="BO894">
        <v>0</v>
      </c>
      <c r="BP894">
        <v>0</v>
      </c>
      <c r="BW894" t="str">
        <f>"15:31:46.915"</f>
        <v>15:31:46.915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0</v>
      </c>
      <c r="CP894" t="s">
        <v>119</v>
      </c>
      <c r="CQ894">
        <v>511</v>
      </c>
      <c r="CR894">
        <v>0</v>
      </c>
      <c r="CW894">
        <v>7022434</v>
      </c>
      <c r="CY894">
        <v>0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"01/04/2021 15:31:45.322"</f>
        <v>01/04/2021 15:31:45.322</v>
      </c>
      <c r="C895" t="str">
        <f t="shared" si="199"/>
        <v>FFDDD3C0</v>
      </c>
      <c r="D895" t="s">
        <v>113</v>
      </c>
      <c r="E895">
        <v>5</v>
      </c>
      <c r="H895">
        <v>169</v>
      </c>
      <c r="I895" t="s">
        <v>114</v>
      </c>
      <c r="J895" t="s">
        <v>115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>"15:31:47.000"</f>
        <v>15:31:47.000</v>
      </c>
      <c r="T895" t="str">
        <f>"15:31:47.000"</f>
        <v>15:31:47.000</v>
      </c>
      <c r="U895" t="str">
        <f t="shared" si="196"/>
        <v>A3817C</v>
      </c>
      <c r="V895">
        <v>0</v>
      </c>
      <c r="W895">
        <v>0</v>
      </c>
      <c r="X895">
        <v>2</v>
      </c>
      <c r="Z895">
        <v>1</v>
      </c>
      <c r="AA895">
        <v>8</v>
      </c>
      <c r="AB895">
        <v>3</v>
      </c>
      <c r="AC895">
        <v>0</v>
      </c>
      <c r="AD895">
        <v>9</v>
      </c>
      <c r="AE895">
        <v>0</v>
      </c>
      <c r="AF895">
        <v>0</v>
      </c>
      <c r="AG895">
        <v>1</v>
      </c>
      <c r="AH895">
        <v>0</v>
      </c>
      <c r="AI895" t="s">
        <v>890</v>
      </c>
      <c r="AJ895">
        <v>35.711767999999999</v>
      </c>
      <c r="AK895" t="s">
        <v>891</v>
      </c>
      <c r="AL895">
        <v>-90.906521999999995</v>
      </c>
      <c r="AM895">
        <v>25</v>
      </c>
      <c r="AN895">
        <v>1000</v>
      </c>
      <c r="AO895" t="s">
        <v>118</v>
      </c>
      <c r="AP895">
        <v>-89</v>
      </c>
      <c r="AQ895">
        <v>-45</v>
      </c>
      <c r="AR895">
        <v>-256</v>
      </c>
      <c r="AZ895">
        <v>4366</v>
      </c>
      <c r="BA895">
        <v>1</v>
      </c>
      <c r="BB895" t="str">
        <f t="shared" si="200"/>
        <v xml:space="preserve">N325GC  </v>
      </c>
      <c r="BC895">
        <v>1</v>
      </c>
      <c r="BH895">
        <v>1125</v>
      </c>
      <c r="BI895">
        <v>1</v>
      </c>
      <c r="BJ895">
        <v>1</v>
      </c>
      <c r="BK895">
        <v>0</v>
      </c>
      <c r="BL895">
        <v>0</v>
      </c>
      <c r="BO895">
        <v>0</v>
      </c>
      <c r="BP895">
        <v>0</v>
      </c>
      <c r="BW895" t="str">
        <f>"15:31:47.417"</f>
        <v>15:31:47.417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0</v>
      </c>
      <c r="CP895" t="s">
        <v>119</v>
      </c>
      <c r="CQ895">
        <v>511</v>
      </c>
      <c r="CR895">
        <v>0</v>
      </c>
      <c r="CW895">
        <v>7022529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"01/04/2021 15:31:45.322"</f>
        <v>01/04/2021 15:31:45.322</v>
      </c>
      <c r="C896" t="str">
        <f t="shared" si="199"/>
        <v>FFDDD3C0</v>
      </c>
      <c r="D896" t="s">
        <v>178</v>
      </c>
      <c r="E896">
        <v>9</v>
      </c>
      <c r="F896">
        <v>1009</v>
      </c>
      <c r="G896" t="s">
        <v>114</v>
      </c>
      <c r="J896" t="s">
        <v>179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>"15:31:47.000"</f>
        <v>15:31:47.000</v>
      </c>
      <c r="T896" t="str">
        <f>"15:31:47.000"</f>
        <v>15:31:47.000</v>
      </c>
      <c r="U896" t="str">
        <f t="shared" si="196"/>
        <v>A3817C</v>
      </c>
      <c r="V896">
        <v>0</v>
      </c>
      <c r="W896">
        <v>0</v>
      </c>
      <c r="X896">
        <v>2</v>
      </c>
      <c r="Z896">
        <v>1</v>
      </c>
      <c r="AA896">
        <v>8</v>
      </c>
      <c r="AB896">
        <v>3</v>
      </c>
      <c r="AC896">
        <v>0</v>
      </c>
      <c r="AD896">
        <v>9</v>
      </c>
      <c r="AE896">
        <v>0</v>
      </c>
      <c r="AF896">
        <v>0</v>
      </c>
      <c r="AG896">
        <v>1</v>
      </c>
      <c r="AH896">
        <v>0</v>
      </c>
      <c r="AI896" t="s">
        <v>890</v>
      </c>
      <c r="AJ896">
        <v>35.711767999999999</v>
      </c>
      <c r="AK896" t="s">
        <v>891</v>
      </c>
      <c r="AL896">
        <v>-90.906521999999995</v>
      </c>
      <c r="AM896">
        <v>25</v>
      </c>
      <c r="AN896">
        <v>1000</v>
      </c>
      <c r="AO896" t="s">
        <v>118</v>
      </c>
      <c r="AP896">
        <v>-89</v>
      </c>
      <c r="AQ896">
        <v>-45</v>
      </c>
      <c r="AR896">
        <v>-256</v>
      </c>
      <c r="AZ896">
        <v>4366</v>
      </c>
      <c r="BA896">
        <v>1</v>
      </c>
      <c r="BB896" t="str">
        <f t="shared" si="200"/>
        <v xml:space="preserve">N325GC  </v>
      </c>
      <c r="BC896">
        <v>1</v>
      </c>
      <c r="BH896">
        <v>1125</v>
      </c>
      <c r="BI896">
        <v>1</v>
      </c>
      <c r="BJ896">
        <v>1</v>
      </c>
      <c r="BK896">
        <v>0</v>
      </c>
      <c r="BL896">
        <v>0</v>
      </c>
      <c r="BO896">
        <v>0</v>
      </c>
      <c r="BP896">
        <v>0</v>
      </c>
      <c r="BW896" t="str">
        <f>"15:31:47.417"</f>
        <v>15:31:47.417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0</v>
      </c>
      <c r="CP896" t="s">
        <v>119</v>
      </c>
      <c r="CQ896">
        <v>511</v>
      </c>
      <c r="CR896">
        <v>0</v>
      </c>
      <c r="CW896">
        <v>7022529</v>
      </c>
      <c r="CY896">
        <v>0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"01/04/2021 15:31:46.463"</f>
        <v>01/04/2021 15:31:46.463</v>
      </c>
      <c r="C897" t="str">
        <f t="shared" si="199"/>
        <v>FFDDD3C0</v>
      </c>
      <c r="D897" t="s">
        <v>178</v>
      </c>
      <c r="E897">
        <v>9</v>
      </c>
      <c r="F897">
        <v>1009</v>
      </c>
      <c r="G897" t="s">
        <v>114</v>
      </c>
      <c r="J897" t="s">
        <v>179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>"15:31:48.000"</f>
        <v>15:31:48.000</v>
      </c>
      <c r="T897" t="str">
        <f>"15:31:48.000"</f>
        <v>15:31:48.000</v>
      </c>
      <c r="U897" t="str">
        <f t="shared" si="196"/>
        <v>A3817C</v>
      </c>
      <c r="V897">
        <v>0</v>
      </c>
      <c r="W897">
        <v>0</v>
      </c>
      <c r="X897">
        <v>2</v>
      </c>
      <c r="Z897">
        <v>1</v>
      </c>
      <c r="AA897">
        <v>8</v>
      </c>
      <c r="AB897">
        <v>3</v>
      </c>
      <c r="AC897">
        <v>0</v>
      </c>
      <c r="AD897">
        <v>9</v>
      </c>
      <c r="AE897">
        <v>0</v>
      </c>
      <c r="AF897">
        <v>0</v>
      </c>
      <c r="AG897">
        <v>1</v>
      </c>
      <c r="AH897">
        <v>0</v>
      </c>
      <c r="AI897" t="s">
        <v>892</v>
      </c>
      <c r="AJ897">
        <v>35.711553000000002</v>
      </c>
      <c r="AK897" t="s">
        <v>893</v>
      </c>
      <c r="AL897">
        <v>-90.907015999999999</v>
      </c>
      <c r="AM897">
        <v>25</v>
      </c>
      <c r="AN897">
        <v>1000</v>
      </c>
      <c r="AO897" t="s">
        <v>118</v>
      </c>
      <c r="AP897">
        <v>-90</v>
      </c>
      <c r="AQ897">
        <v>-43</v>
      </c>
      <c r="AR897">
        <v>-384</v>
      </c>
      <c r="AZ897">
        <v>4366</v>
      </c>
      <c r="BA897">
        <v>1</v>
      </c>
      <c r="BB897" t="str">
        <f t="shared" si="200"/>
        <v xml:space="preserve">N325GC  </v>
      </c>
      <c r="BC897">
        <v>1</v>
      </c>
      <c r="BH897">
        <v>1125</v>
      </c>
      <c r="BI897">
        <v>1</v>
      </c>
      <c r="BJ897">
        <v>1</v>
      </c>
      <c r="BK897">
        <v>0</v>
      </c>
      <c r="BL897">
        <v>0</v>
      </c>
      <c r="BO897">
        <v>0</v>
      </c>
      <c r="BP897">
        <v>0</v>
      </c>
      <c r="BW897" t="str">
        <f>"15:31:48.543"</f>
        <v>15:31:48.543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0</v>
      </c>
      <c r="CP897" t="s">
        <v>119</v>
      </c>
      <c r="CQ897">
        <v>511</v>
      </c>
      <c r="CR897">
        <v>0</v>
      </c>
      <c r="CW897">
        <v>7022728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"01/04/2021 15:31:46.463"</f>
        <v>01/04/2021 15:31:46.463</v>
      </c>
      <c r="C898" t="str">
        <f t="shared" si="199"/>
        <v>FFDDD3C0</v>
      </c>
      <c r="D898" t="s">
        <v>113</v>
      </c>
      <c r="E898">
        <v>5</v>
      </c>
      <c r="H898">
        <v>169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>"15:31:48.000"</f>
        <v>15:31:48.000</v>
      </c>
      <c r="T898" t="str">
        <f>"15:31:48.000"</f>
        <v>15:31:48.000</v>
      </c>
      <c r="U898" t="str">
        <f t="shared" ref="U898:U961" si="201">"A3817C"</f>
        <v>A3817C</v>
      </c>
      <c r="V898">
        <v>0</v>
      </c>
      <c r="W898">
        <v>0</v>
      </c>
      <c r="X898">
        <v>2</v>
      </c>
      <c r="Z898">
        <v>1</v>
      </c>
      <c r="AA898">
        <v>8</v>
      </c>
      <c r="AB898">
        <v>3</v>
      </c>
      <c r="AC898">
        <v>0</v>
      </c>
      <c r="AD898">
        <v>9</v>
      </c>
      <c r="AE898">
        <v>0</v>
      </c>
      <c r="AF898">
        <v>0</v>
      </c>
      <c r="AG898">
        <v>1</v>
      </c>
      <c r="AH898">
        <v>0</v>
      </c>
      <c r="AI898" t="s">
        <v>892</v>
      </c>
      <c r="AJ898">
        <v>35.711553000000002</v>
      </c>
      <c r="AK898" t="s">
        <v>893</v>
      </c>
      <c r="AL898">
        <v>-90.907015999999999</v>
      </c>
      <c r="AM898">
        <v>25</v>
      </c>
      <c r="AN898">
        <v>1000</v>
      </c>
      <c r="AO898" t="s">
        <v>118</v>
      </c>
      <c r="AP898">
        <v>-90</v>
      </c>
      <c r="AQ898">
        <v>-43</v>
      </c>
      <c r="AR898">
        <v>-384</v>
      </c>
      <c r="AZ898">
        <v>4366</v>
      </c>
      <c r="BA898">
        <v>1</v>
      </c>
      <c r="BB898" t="str">
        <f t="shared" si="200"/>
        <v xml:space="preserve">N325GC  </v>
      </c>
      <c r="BC898">
        <v>1</v>
      </c>
      <c r="BH898">
        <v>1125</v>
      </c>
      <c r="BI898">
        <v>1</v>
      </c>
      <c r="BJ898">
        <v>1</v>
      </c>
      <c r="BK898">
        <v>0</v>
      </c>
      <c r="BL898">
        <v>0</v>
      </c>
      <c r="BO898">
        <v>0</v>
      </c>
      <c r="BP898">
        <v>0</v>
      </c>
      <c r="BW898" t="str">
        <f>"15:31:48.543"</f>
        <v>15:31:48.543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0</v>
      </c>
      <c r="CP898" t="s">
        <v>119</v>
      </c>
      <c r="CQ898">
        <v>511</v>
      </c>
      <c r="CR898">
        <v>0</v>
      </c>
      <c r="CW898">
        <v>7022728</v>
      </c>
      <c r="CY898">
        <v>0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"01/04/2021 15:31:49.160"</f>
        <v>01/04/2021 15:31:49.160</v>
      </c>
      <c r="C899" t="str">
        <f t="shared" si="199"/>
        <v>FFDDD3C0</v>
      </c>
      <c r="D899" t="s">
        <v>113</v>
      </c>
      <c r="E899">
        <v>5</v>
      </c>
      <c r="H899">
        <v>169</v>
      </c>
      <c r="I899" t="s">
        <v>114</v>
      </c>
      <c r="J899" t="s">
        <v>115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>"15:31:51.000"</f>
        <v>15:31:51.000</v>
      </c>
      <c r="T899" t="str">
        <f>"15:31:51.000"</f>
        <v>15:31:51.000</v>
      </c>
      <c r="U899" t="str">
        <f t="shared" si="201"/>
        <v>A3817C</v>
      </c>
      <c r="V899">
        <v>0</v>
      </c>
      <c r="W899">
        <v>0</v>
      </c>
      <c r="X899">
        <v>2</v>
      </c>
      <c r="Z899">
        <v>1</v>
      </c>
      <c r="AA899">
        <v>8</v>
      </c>
      <c r="AB899">
        <v>3</v>
      </c>
      <c r="AC899">
        <v>0</v>
      </c>
      <c r="AD899">
        <v>9</v>
      </c>
      <c r="AE899">
        <v>0</v>
      </c>
      <c r="AF899">
        <v>0</v>
      </c>
      <c r="AG899">
        <v>1</v>
      </c>
      <c r="AH899">
        <v>0</v>
      </c>
      <c r="AI899" t="s">
        <v>894</v>
      </c>
      <c r="AJ899">
        <v>35.710974</v>
      </c>
      <c r="AK899" t="s">
        <v>895</v>
      </c>
      <c r="AL899">
        <v>-90.908581999999996</v>
      </c>
      <c r="AM899">
        <v>25</v>
      </c>
      <c r="AN899">
        <v>1000</v>
      </c>
      <c r="AO899" t="s">
        <v>118</v>
      </c>
      <c r="AP899">
        <v>-91</v>
      </c>
      <c r="AQ899">
        <v>-40</v>
      </c>
      <c r="AR899">
        <v>-576</v>
      </c>
      <c r="AZ899">
        <v>4366</v>
      </c>
      <c r="BA899">
        <v>1</v>
      </c>
      <c r="BB899" t="str">
        <f t="shared" si="200"/>
        <v xml:space="preserve">N325GC  </v>
      </c>
      <c r="BC899">
        <v>1</v>
      </c>
      <c r="BH899">
        <v>1100</v>
      </c>
      <c r="BI899">
        <v>1</v>
      </c>
      <c r="BJ899">
        <v>1</v>
      </c>
      <c r="BK899">
        <v>0</v>
      </c>
      <c r="BL899">
        <v>0</v>
      </c>
      <c r="BO899">
        <v>0</v>
      </c>
      <c r="BP899">
        <v>0</v>
      </c>
      <c r="BW899" t="str">
        <f>"15:31:51.233"</f>
        <v>15:31:51.233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0</v>
      </c>
      <c r="CP899" t="s">
        <v>119</v>
      </c>
      <c r="CQ899">
        <v>511</v>
      </c>
      <c r="CR899">
        <v>0</v>
      </c>
      <c r="CW899">
        <v>7023252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"01/04/2021 15:31:49.160"</f>
        <v>01/04/2021 15:31:49.160</v>
      </c>
      <c r="C900" t="str">
        <f t="shared" si="199"/>
        <v>FFDDD3C0</v>
      </c>
      <c r="D900" t="s">
        <v>178</v>
      </c>
      <c r="E900">
        <v>9</v>
      </c>
      <c r="F900">
        <v>1009</v>
      </c>
      <c r="G900" t="s">
        <v>114</v>
      </c>
      <c r="J900" t="s">
        <v>179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>"15:31:51.000"</f>
        <v>15:31:51.000</v>
      </c>
      <c r="T900" t="str">
        <f>"15:31:51.000"</f>
        <v>15:31:51.000</v>
      </c>
      <c r="U900" t="str">
        <f t="shared" si="201"/>
        <v>A3817C</v>
      </c>
      <c r="V900">
        <v>0</v>
      </c>
      <c r="W900">
        <v>0</v>
      </c>
      <c r="X900">
        <v>2</v>
      </c>
      <c r="Z900">
        <v>1</v>
      </c>
      <c r="AA900">
        <v>8</v>
      </c>
      <c r="AB900">
        <v>3</v>
      </c>
      <c r="AC900">
        <v>0</v>
      </c>
      <c r="AD900">
        <v>9</v>
      </c>
      <c r="AE900">
        <v>0</v>
      </c>
      <c r="AF900">
        <v>0</v>
      </c>
      <c r="AG900">
        <v>1</v>
      </c>
      <c r="AH900">
        <v>0</v>
      </c>
      <c r="AI900" t="s">
        <v>894</v>
      </c>
      <c r="AJ900">
        <v>35.710974</v>
      </c>
      <c r="AK900" t="s">
        <v>895</v>
      </c>
      <c r="AL900">
        <v>-90.908581999999996</v>
      </c>
      <c r="AM900">
        <v>25</v>
      </c>
      <c r="AN900">
        <v>1000</v>
      </c>
      <c r="AO900" t="s">
        <v>118</v>
      </c>
      <c r="AP900">
        <v>-91</v>
      </c>
      <c r="AQ900">
        <v>-40</v>
      </c>
      <c r="AR900">
        <v>-576</v>
      </c>
      <c r="AZ900">
        <v>4366</v>
      </c>
      <c r="BA900">
        <v>1</v>
      </c>
      <c r="BB900" t="str">
        <f t="shared" si="200"/>
        <v xml:space="preserve">N325GC  </v>
      </c>
      <c r="BC900">
        <v>1</v>
      </c>
      <c r="BH900">
        <v>1100</v>
      </c>
      <c r="BI900">
        <v>1</v>
      </c>
      <c r="BJ900">
        <v>1</v>
      </c>
      <c r="BK900">
        <v>0</v>
      </c>
      <c r="BL900">
        <v>0</v>
      </c>
      <c r="BO900">
        <v>0</v>
      </c>
      <c r="BP900">
        <v>0</v>
      </c>
      <c r="BW900" t="str">
        <f>"15:31:51.233"</f>
        <v>15:31:51.233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0</v>
      </c>
      <c r="CP900" t="s">
        <v>119</v>
      </c>
      <c r="CQ900">
        <v>511</v>
      </c>
      <c r="CR900">
        <v>0</v>
      </c>
      <c r="CW900">
        <v>7023252</v>
      </c>
      <c r="CY900">
        <v>0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"01/04/2021 15:31:51.742"</f>
        <v>01/04/2021 15:31:51.742</v>
      </c>
      <c r="C901" t="str">
        <f t="shared" si="199"/>
        <v>FFDDD3C0</v>
      </c>
      <c r="D901" t="s">
        <v>113</v>
      </c>
      <c r="E901">
        <v>5</v>
      </c>
      <c r="H901">
        <v>169</v>
      </c>
      <c r="I901" t="s">
        <v>114</v>
      </c>
      <c r="J901" t="s">
        <v>115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>"15:31:53.000"</f>
        <v>15:31:53.000</v>
      </c>
      <c r="T901" t="str">
        <f>"15:31:53.000"</f>
        <v>15:31:53.000</v>
      </c>
      <c r="U901" t="str">
        <f t="shared" si="201"/>
        <v>A3817C</v>
      </c>
      <c r="V901">
        <v>0</v>
      </c>
      <c r="W901">
        <v>0</v>
      </c>
      <c r="X901">
        <v>2</v>
      </c>
      <c r="Z901">
        <v>1</v>
      </c>
      <c r="AA901">
        <v>8</v>
      </c>
      <c r="AB901">
        <v>3</v>
      </c>
      <c r="AC901">
        <v>0</v>
      </c>
      <c r="AD901">
        <v>9</v>
      </c>
      <c r="AE901">
        <v>0</v>
      </c>
      <c r="AF901">
        <v>0</v>
      </c>
      <c r="AG901">
        <v>1</v>
      </c>
      <c r="AH901">
        <v>0</v>
      </c>
      <c r="AI901" t="s">
        <v>896</v>
      </c>
      <c r="AJ901">
        <v>35.710608999999998</v>
      </c>
      <c r="AK901" t="s">
        <v>897</v>
      </c>
      <c r="AL901">
        <v>-90.909591000000006</v>
      </c>
      <c r="AM901">
        <v>25</v>
      </c>
      <c r="AN901">
        <v>1000</v>
      </c>
      <c r="AO901" t="s">
        <v>118</v>
      </c>
      <c r="AP901">
        <v>-92</v>
      </c>
      <c r="AQ901">
        <v>-38</v>
      </c>
      <c r="AR901">
        <v>-576</v>
      </c>
      <c r="AZ901">
        <v>4366</v>
      </c>
      <c r="BA901">
        <v>1</v>
      </c>
      <c r="BB901" t="str">
        <f t="shared" si="200"/>
        <v xml:space="preserve">N325GC  </v>
      </c>
      <c r="BC901">
        <v>1</v>
      </c>
      <c r="BH901">
        <v>1100</v>
      </c>
      <c r="BI901">
        <v>1</v>
      </c>
      <c r="BJ901">
        <v>1</v>
      </c>
      <c r="BK901">
        <v>0</v>
      </c>
      <c r="BL901">
        <v>0</v>
      </c>
      <c r="BO901">
        <v>0</v>
      </c>
      <c r="BP901">
        <v>0</v>
      </c>
      <c r="BW901" t="str">
        <f>"15:31:53.816"</f>
        <v>15:31:53.816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0</v>
      </c>
      <c r="CP901" t="s">
        <v>119</v>
      </c>
      <c r="CQ901">
        <v>511</v>
      </c>
      <c r="CR901">
        <v>0</v>
      </c>
      <c r="CW901">
        <v>7023758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"01/04/2021 15:31:51.742"</f>
        <v>01/04/2021 15:31:51.742</v>
      </c>
      <c r="C902" t="str">
        <f t="shared" si="199"/>
        <v>FFDDD3C0</v>
      </c>
      <c r="D902" t="s">
        <v>178</v>
      </c>
      <c r="E902">
        <v>9</v>
      </c>
      <c r="F902">
        <v>1009</v>
      </c>
      <c r="G902" t="s">
        <v>114</v>
      </c>
      <c r="J902" t="s">
        <v>179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>"15:31:53.000"</f>
        <v>15:31:53.000</v>
      </c>
      <c r="T902" t="str">
        <f>"15:31:53.000"</f>
        <v>15:31:53.000</v>
      </c>
      <c r="U902" t="str">
        <f t="shared" si="201"/>
        <v>A3817C</v>
      </c>
      <c r="V902">
        <v>0</v>
      </c>
      <c r="W902">
        <v>0</v>
      </c>
      <c r="X902">
        <v>2</v>
      </c>
      <c r="Z902">
        <v>1</v>
      </c>
      <c r="AA902">
        <v>8</v>
      </c>
      <c r="AB902">
        <v>3</v>
      </c>
      <c r="AC902">
        <v>0</v>
      </c>
      <c r="AD902">
        <v>9</v>
      </c>
      <c r="AE902">
        <v>0</v>
      </c>
      <c r="AF902">
        <v>0</v>
      </c>
      <c r="AG902">
        <v>1</v>
      </c>
      <c r="AH902">
        <v>0</v>
      </c>
      <c r="AI902" t="s">
        <v>896</v>
      </c>
      <c r="AJ902">
        <v>35.710608999999998</v>
      </c>
      <c r="AK902" t="s">
        <v>897</v>
      </c>
      <c r="AL902">
        <v>-90.909591000000006</v>
      </c>
      <c r="AM902">
        <v>25</v>
      </c>
      <c r="AN902">
        <v>1000</v>
      </c>
      <c r="AO902" t="s">
        <v>118</v>
      </c>
      <c r="AP902">
        <v>-92</v>
      </c>
      <c r="AQ902">
        <v>-38</v>
      </c>
      <c r="AR902">
        <v>-576</v>
      </c>
      <c r="AZ902">
        <v>4366</v>
      </c>
      <c r="BA902">
        <v>1</v>
      </c>
      <c r="BB902" t="str">
        <f t="shared" si="200"/>
        <v xml:space="preserve">N325GC  </v>
      </c>
      <c r="BC902">
        <v>1</v>
      </c>
      <c r="BH902">
        <v>1100</v>
      </c>
      <c r="BI902">
        <v>1</v>
      </c>
      <c r="BJ902">
        <v>1</v>
      </c>
      <c r="BK902">
        <v>0</v>
      </c>
      <c r="BL902">
        <v>0</v>
      </c>
      <c r="BO902">
        <v>0</v>
      </c>
      <c r="BP902">
        <v>0</v>
      </c>
      <c r="BW902" t="str">
        <f>"15:31:53.816"</f>
        <v>15:31:53.816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0</v>
      </c>
      <c r="CP902" t="s">
        <v>119</v>
      </c>
      <c r="CQ902">
        <v>511</v>
      </c>
      <c r="CR902">
        <v>0</v>
      </c>
      <c r="CW902">
        <v>7023758</v>
      </c>
      <c r="CY902">
        <v>0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"01/04/2021 15:31:52.850"</f>
        <v>01/04/2021 15:31:52.850</v>
      </c>
      <c r="C903" t="str">
        <f t="shared" si="199"/>
        <v>FFDDD3C0</v>
      </c>
      <c r="D903" t="s">
        <v>113</v>
      </c>
      <c r="E903">
        <v>5</v>
      </c>
      <c r="H903">
        <v>169</v>
      </c>
      <c r="I903" t="s">
        <v>114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>"15:31:54.000"</f>
        <v>15:31:54.000</v>
      </c>
      <c r="T903" t="str">
        <f>"15:31:54.000"</f>
        <v>15:31:54.000</v>
      </c>
      <c r="U903" t="str">
        <f t="shared" si="201"/>
        <v>A3817C</v>
      </c>
      <c r="V903">
        <v>0</v>
      </c>
      <c r="W903">
        <v>0</v>
      </c>
      <c r="X903">
        <v>2</v>
      </c>
      <c r="Z903">
        <v>1</v>
      </c>
      <c r="AA903">
        <v>8</v>
      </c>
      <c r="AB903">
        <v>3</v>
      </c>
      <c r="AC903">
        <v>0</v>
      </c>
      <c r="AD903">
        <v>9</v>
      </c>
      <c r="AE903">
        <v>0</v>
      </c>
      <c r="AF903">
        <v>0</v>
      </c>
      <c r="AG903">
        <v>1</v>
      </c>
      <c r="AH903">
        <v>0</v>
      </c>
      <c r="AI903" t="s">
        <v>898</v>
      </c>
      <c r="AJ903">
        <v>35.710416000000002</v>
      </c>
      <c r="AK903" t="s">
        <v>899</v>
      </c>
      <c r="AL903">
        <v>-90.910127000000003</v>
      </c>
      <c r="AM903">
        <v>25</v>
      </c>
      <c r="AN903">
        <v>900</v>
      </c>
      <c r="AO903" t="s">
        <v>118</v>
      </c>
      <c r="AP903">
        <v>-92</v>
      </c>
      <c r="AQ903">
        <v>-36</v>
      </c>
      <c r="AR903">
        <v>-576</v>
      </c>
      <c r="AZ903">
        <v>4366</v>
      </c>
      <c r="BA903">
        <v>1</v>
      </c>
      <c r="BB903" t="str">
        <f t="shared" si="200"/>
        <v xml:space="preserve">N325GC  </v>
      </c>
      <c r="BC903">
        <v>1</v>
      </c>
      <c r="BH903">
        <v>1075</v>
      </c>
      <c r="BI903">
        <v>1</v>
      </c>
      <c r="BJ903">
        <v>1</v>
      </c>
      <c r="BK903">
        <v>0</v>
      </c>
      <c r="BL903">
        <v>0</v>
      </c>
      <c r="BO903">
        <v>0</v>
      </c>
      <c r="BP903">
        <v>0</v>
      </c>
      <c r="BW903" t="str">
        <f>"15:31:54.929"</f>
        <v>15:31:54.929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0</v>
      </c>
      <c r="CP903" t="s">
        <v>119</v>
      </c>
      <c r="CQ903">
        <v>511</v>
      </c>
      <c r="CR903">
        <v>0</v>
      </c>
      <c r="CW903">
        <v>7023960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"01/04/2021 15:31:52.850"</f>
        <v>01/04/2021 15:31:52.850</v>
      </c>
      <c r="C904" t="str">
        <f t="shared" si="199"/>
        <v>FFDDD3C0</v>
      </c>
      <c r="D904" t="s">
        <v>178</v>
      </c>
      <c r="E904">
        <v>9</v>
      </c>
      <c r="F904">
        <v>1009</v>
      </c>
      <c r="G904" t="s">
        <v>114</v>
      </c>
      <c r="J904" t="s">
        <v>179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>"15:31:54.000"</f>
        <v>15:31:54.000</v>
      </c>
      <c r="T904" t="str">
        <f>"15:31:54.000"</f>
        <v>15:31:54.000</v>
      </c>
      <c r="U904" t="str">
        <f t="shared" si="201"/>
        <v>A3817C</v>
      </c>
      <c r="V904">
        <v>0</v>
      </c>
      <c r="W904">
        <v>0</v>
      </c>
      <c r="X904">
        <v>2</v>
      </c>
      <c r="Z904">
        <v>1</v>
      </c>
      <c r="AA904">
        <v>8</v>
      </c>
      <c r="AB904">
        <v>3</v>
      </c>
      <c r="AC904">
        <v>0</v>
      </c>
      <c r="AD904">
        <v>9</v>
      </c>
      <c r="AE904">
        <v>0</v>
      </c>
      <c r="AF904">
        <v>0</v>
      </c>
      <c r="AG904">
        <v>1</v>
      </c>
      <c r="AH904">
        <v>0</v>
      </c>
      <c r="AI904" t="s">
        <v>898</v>
      </c>
      <c r="AJ904">
        <v>35.710416000000002</v>
      </c>
      <c r="AK904" t="s">
        <v>899</v>
      </c>
      <c r="AL904">
        <v>-90.910127000000003</v>
      </c>
      <c r="AM904">
        <v>25</v>
      </c>
      <c r="AN904">
        <v>900</v>
      </c>
      <c r="AO904" t="s">
        <v>118</v>
      </c>
      <c r="AP904">
        <v>-92</v>
      </c>
      <c r="AQ904">
        <v>-36</v>
      </c>
      <c r="AR904">
        <v>-576</v>
      </c>
      <c r="AZ904">
        <v>4366</v>
      </c>
      <c r="BA904">
        <v>1</v>
      </c>
      <c r="BB904" t="str">
        <f t="shared" si="200"/>
        <v xml:space="preserve">N325GC  </v>
      </c>
      <c r="BC904">
        <v>1</v>
      </c>
      <c r="BH904">
        <v>1075</v>
      </c>
      <c r="BI904">
        <v>1</v>
      </c>
      <c r="BJ904">
        <v>1</v>
      </c>
      <c r="BK904">
        <v>0</v>
      </c>
      <c r="BL904">
        <v>0</v>
      </c>
      <c r="BO904">
        <v>0</v>
      </c>
      <c r="BP904">
        <v>0</v>
      </c>
      <c r="BW904" t="str">
        <f>"15:31:54.929"</f>
        <v>15:31:54.929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0</v>
      </c>
      <c r="CP904" t="s">
        <v>119</v>
      </c>
      <c r="CQ904">
        <v>511</v>
      </c>
      <c r="CR904">
        <v>0</v>
      </c>
      <c r="CW904">
        <v>7023960</v>
      </c>
      <c r="CY904">
        <v>0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"01/04/2021 15:31:53.912"</f>
        <v>01/04/2021 15:31:53.912</v>
      </c>
      <c r="C905" t="str">
        <f t="shared" si="199"/>
        <v>FFDDD3C0</v>
      </c>
      <c r="D905" t="s">
        <v>113</v>
      </c>
      <c r="E905">
        <v>5</v>
      </c>
      <c r="H905">
        <v>169</v>
      </c>
      <c r="I905" t="s">
        <v>114</v>
      </c>
      <c r="J905" t="s">
        <v>115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>"15:31:55.000"</f>
        <v>15:31:55.000</v>
      </c>
      <c r="T905" t="str">
        <f>"15:31:55.000"</f>
        <v>15:31:55.000</v>
      </c>
      <c r="U905" t="str">
        <f t="shared" si="201"/>
        <v>A3817C</v>
      </c>
      <c r="V905">
        <v>0</v>
      </c>
      <c r="W905">
        <v>0</v>
      </c>
      <c r="X905">
        <v>2</v>
      </c>
      <c r="Z905">
        <v>1</v>
      </c>
      <c r="AA905">
        <v>8</v>
      </c>
      <c r="AB905">
        <v>3</v>
      </c>
      <c r="AC905">
        <v>0</v>
      </c>
      <c r="AD905">
        <v>9</v>
      </c>
      <c r="AE905">
        <v>0</v>
      </c>
      <c r="AF905">
        <v>0</v>
      </c>
      <c r="AG905">
        <v>1</v>
      </c>
      <c r="AH905">
        <v>0</v>
      </c>
      <c r="AI905" t="s">
        <v>900</v>
      </c>
      <c r="AJ905">
        <v>35.710265999999997</v>
      </c>
      <c r="AK905" t="s">
        <v>901</v>
      </c>
      <c r="AL905">
        <v>-90.910641999999996</v>
      </c>
      <c r="AM905">
        <v>25</v>
      </c>
      <c r="AN905">
        <v>900</v>
      </c>
      <c r="AO905" t="s">
        <v>118</v>
      </c>
      <c r="AP905">
        <v>-94</v>
      </c>
      <c r="AQ905">
        <v>-35</v>
      </c>
      <c r="AR905">
        <v>-576</v>
      </c>
      <c r="AZ905">
        <v>4366</v>
      </c>
      <c r="BA905">
        <v>1</v>
      </c>
      <c r="BB905" t="str">
        <f t="shared" si="200"/>
        <v xml:space="preserve">N325GC  </v>
      </c>
      <c r="BC905">
        <v>1</v>
      </c>
      <c r="BH905">
        <v>1075</v>
      </c>
      <c r="BI905">
        <v>1</v>
      </c>
      <c r="BJ905">
        <v>1</v>
      </c>
      <c r="BK905">
        <v>0</v>
      </c>
      <c r="BL905">
        <v>0</v>
      </c>
      <c r="BO905">
        <v>0</v>
      </c>
      <c r="BP905">
        <v>0</v>
      </c>
      <c r="BW905" t="str">
        <f>"15:31:55.983"</f>
        <v>15:31:55.983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0</v>
      </c>
      <c r="CP905" t="s">
        <v>119</v>
      </c>
      <c r="CQ905">
        <v>511</v>
      </c>
      <c r="CR905">
        <v>0</v>
      </c>
      <c r="CW905">
        <v>7024151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"01/04/2021 15:31:53.912"</f>
        <v>01/04/2021 15:31:53.912</v>
      </c>
      <c r="C906" t="str">
        <f t="shared" si="199"/>
        <v>FFDDD3C0</v>
      </c>
      <c r="D906" t="s">
        <v>178</v>
      </c>
      <c r="E906">
        <v>9</v>
      </c>
      <c r="F906">
        <v>1009</v>
      </c>
      <c r="G906" t="s">
        <v>114</v>
      </c>
      <c r="J906" t="s">
        <v>179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>"15:31:55.000"</f>
        <v>15:31:55.000</v>
      </c>
      <c r="T906" t="str">
        <f>"15:31:55.000"</f>
        <v>15:31:55.000</v>
      </c>
      <c r="U906" t="str">
        <f t="shared" si="201"/>
        <v>A3817C</v>
      </c>
      <c r="V906">
        <v>0</v>
      </c>
      <c r="W906">
        <v>0</v>
      </c>
      <c r="X906">
        <v>2</v>
      </c>
      <c r="Z906">
        <v>1</v>
      </c>
      <c r="AA906">
        <v>8</v>
      </c>
      <c r="AB906">
        <v>3</v>
      </c>
      <c r="AC906">
        <v>0</v>
      </c>
      <c r="AD906">
        <v>9</v>
      </c>
      <c r="AE906">
        <v>0</v>
      </c>
      <c r="AF906">
        <v>0</v>
      </c>
      <c r="AG906">
        <v>1</v>
      </c>
      <c r="AH906">
        <v>0</v>
      </c>
      <c r="AI906" t="s">
        <v>900</v>
      </c>
      <c r="AJ906">
        <v>35.710265999999997</v>
      </c>
      <c r="AK906" t="s">
        <v>901</v>
      </c>
      <c r="AL906">
        <v>-90.910641999999996</v>
      </c>
      <c r="AM906">
        <v>25</v>
      </c>
      <c r="AN906">
        <v>900</v>
      </c>
      <c r="AO906" t="s">
        <v>118</v>
      </c>
      <c r="AP906">
        <v>-94</v>
      </c>
      <c r="AQ906">
        <v>-35</v>
      </c>
      <c r="AR906">
        <v>-576</v>
      </c>
      <c r="AZ906">
        <v>4366</v>
      </c>
      <c r="BA906">
        <v>1</v>
      </c>
      <c r="BB906" t="str">
        <f t="shared" si="200"/>
        <v xml:space="preserve">N325GC  </v>
      </c>
      <c r="BC906">
        <v>1</v>
      </c>
      <c r="BH906">
        <v>1075</v>
      </c>
      <c r="BI906">
        <v>1</v>
      </c>
      <c r="BJ906">
        <v>1</v>
      </c>
      <c r="BK906">
        <v>0</v>
      </c>
      <c r="BL906">
        <v>0</v>
      </c>
      <c r="BO906">
        <v>0</v>
      </c>
      <c r="BP906">
        <v>0</v>
      </c>
      <c r="BW906" t="str">
        <f>"15:31:55.983"</f>
        <v>15:31:55.983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0</v>
      </c>
      <c r="CP906" t="s">
        <v>119</v>
      </c>
      <c r="CQ906">
        <v>511</v>
      </c>
      <c r="CR906">
        <v>0</v>
      </c>
      <c r="CW906">
        <v>7024151</v>
      </c>
      <c r="CY906">
        <v>0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"01/04/2021 15:31:54.828"</f>
        <v>01/04/2021 15:31:54.828</v>
      </c>
      <c r="C907" t="str">
        <f t="shared" si="199"/>
        <v>FFDDD3C0</v>
      </c>
      <c r="D907" t="s">
        <v>113</v>
      </c>
      <c r="E907">
        <v>5</v>
      </c>
      <c r="H907">
        <v>169</v>
      </c>
      <c r="I907" t="s">
        <v>114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>"15:31:56.000"</f>
        <v>15:31:56.000</v>
      </c>
      <c r="T907" t="str">
        <f>"15:31:56.000"</f>
        <v>15:31:56.000</v>
      </c>
      <c r="U907" t="str">
        <f t="shared" si="201"/>
        <v>A3817C</v>
      </c>
      <c r="V907">
        <v>0</v>
      </c>
      <c r="W907">
        <v>0</v>
      </c>
      <c r="X907">
        <v>2</v>
      </c>
      <c r="Z907">
        <v>1</v>
      </c>
      <c r="AA907">
        <v>8</v>
      </c>
      <c r="AB907">
        <v>3</v>
      </c>
      <c r="AC907">
        <v>0</v>
      </c>
      <c r="AD907">
        <v>9</v>
      </c>
      <c r="AE907">
        <v>0</v>
      </c>
      <c r="AF907">
        <v>0</v>
      </c>
      <c r="AG907">
        <v>1</v>
      </c>
      <c r="AH907">
        <v>0</v>
      </c>
      <c r="AI907" t="s">
        <v>902</v>
      </c>
      <c r="AJ907">
        <v>35.710073000000001</v>
      </c>
      <c r="AK907" t="s">
        <v>903</v>
      </c>
      <c r="AL907">
        <v>-90.911179000000004</v>
      </c>
      <c r="AM907">
        <v>25</v>
      </c>
      <c r="AN907">
        <v>900</v>
      </c>
      <c r="AO907" t="s">
        <v>118</v>
      </c>
      <c r="AP907">
        <v>-94</v>
      </c>
      <c r="AQ907">
        <v>-34</v>
      </c>
      <c r="AR907">
        <v>-576</v>
      </c>
      <c r="AZ907">
        <v>4366</v>
      </c>
      <c r="BA907">
        <v>1</v>
      </c>
      <c r="BB907" t="str">
        <f t="shared" si="200"/>
        <v xml:space="preserve">N325GC  </v>
      </c>
      <c r="BC907">
        <v>1</v>
      </c>
      <c r="BH907">
        <v>1050</v>
      </c>
      <c r="BI907">
        <v>1</v>
      </c>
      <c r="BJ907">
        <v>1</v>
      </c>
      <c r="BK907">
        <v>0</v>
      </c>
      <c r="BL907">
        <v>0</v>
      </c>
      <c r="BO907">
        <v>0</v>
      </c>
      <c r="BP907">
        <v>0</v>
      </c>
      <c r="BW907" t="str">
        <f>"15:31:56.891"</f>
        <v>15:31:56.891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0</v>
      </c>
      <c r="CP907" t="s">
        <v>119</v>
      </c>
      <c r="CQ907">
        <v>511</v>
      </c>
      <c r="CR907">
        <v>0</v>
      </c>
      <c r="CW907">
        <v>7024319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"01/04/2021 15:31:54.828"</f>
        <v>01/04/2021 15:31:54.828</v>
      </c>
      <c r="C908" t="str">
        <f t="shared" si="199"/>
        <v>FFDDD3C0</v>
      </c>
      <c r="D908" t="s">
        <v>178</v>
      </c>
      <c r="E908">
        <v>9</v>
      </c>
      <c r="F908">
        <v>1009</v>
      </c>
      <c r="G908" t="s">
        <v>114</v>
      </c>
      <c r="J908" t="s">
        <v>179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>"15:31:56.000"</f>
        <v>15:31:56.000</v>
      </c>
      <c r="T908" t="str">
        <f>"15:31:56.000"</f>
        <v>15:31:56.000</v>
      </c>
      <c r="U908" t="str">
        <f t="shared" si="201"/>
        <v>A3817C</v>
      </c>
      <c r="V908">
        <v>0</v>
      </c>
      <c r="W908">
        <v>0</v>
      </c>
      <c r="X908">
        <v>2</v>
      </c>
      <c r="Z908">
        <v>1</v>
      </c>
      <c r="AA908">
        <v>8</v>
      </c>
      <c r="AB908">
        <v>3</v>
      </c>
      <c r="AC908">
        <v>0</v>
      </c>
      <c r="AD908">
        <v>9</v>
      </c>
      <c r="AE908">
        <v>0</v>
      </c>
      <c r="AF908">
        <v>0</v>
      </c>
      <c r="AG908">
        <v>1</v>
      </c>
      <c r="AH908">
        <v>0</v>
      </c>
      <c r="AI908" t="s">
        <v>902</v>
      </c>
      <c r="AJ908">
        <v>35.710073000000001</v>
      </c>
      <c r="AK908" t="s">
        <v>903</v>
      </c>
      <c r="AL908">
        <v>-90.911179000000004</v>
      </c>
      <c r="AM908">
        <v>25</v>
      </c>
      <c r="AN908">
        <v>900</v>
      </c>
      <c r="AO908" t="s">
        <v>118</v>
      </c>
      <c r="AP908">
        <v>-94</v>
      </c>
      <c r="AQ908">
        <v>-34</v>
      </c>
      <c r="AR908">
        <v>-576</v>
      </c>
      <c r="AZ908">
        <v>4366</v>
      </c>
      <c r="BA908">
        <v>1</v>
      </c>
      <c r="BB908" t="str">
        <f t="shared" si="200"/>
        <v xml:space="preserve">N325GC  </v>
      </c>
      <c r="BC908">
        <v>1</v>
      </c>
      <c r="BH908">
        <v>1050</v>
      </c>
      <c r="BI908">
        <v>1</v>
      </c>
      <c r="BJ908">
        <v>1</v>
      </c>
      <c r="BK908">
        <v>0</v>
      </c>
      <c r="BL908">
        <v>0</v>
      </c>
      <c r="BO908">
        <v>0</v>
      </c>
      <c r="BP908">
        <v>0</v>
      </c>
      <c r="BW908" t="str">
        <f>"15:31:56.891"</f>
        <v>15:31:56.891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0</v>
      </c>
      <c r="CP908" t="s">
        <v>119</v>
      </c>
      <c r="CQ908">
        <v>511</v>
      </c>
      <c r="CR908">
        <v>0</v>
      </c>
      <c r="CW908">
        <v>7024319</v>
      </c>
      <c r="CY908">
        <v>0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"01/04/2021 15:31:55.678"</f>
        <v>01/04/2021 15:31:55.678</v>
      </c>
      <c r="C909" t="str">
        <f t="shared" si="199"/>
        <v>FFDDD3C0</v>
      </c>
      <c r="D909" t="s">
        <v>178</v>
      </c>
      <c r="E909">
        <v>9</v>
      </c>
      <c r="F909">
        <v>1009</v>
      </c>
      <c r="G909" t="s">
        <v>114</v>
      </c>
      <c r="J909" t="s">
        <v>179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>"15:31:57.000"</f>
        <v>15:31:57.000</v>
      </c>
      <c r="T909" t="str">
        <f>"15:31:57.000"</f>
        <v>15:31:57.000</v>
      </c>
      <c r="U909" t="str">
        <f t="shared" si="201"/>
        <v>A3817C</v>
      </c>
      <c r="V909">
        <v>0</v>
      </c>
      <c r="W909">
        <v>0</v>
      </c>
      <c r="X909">
        <v>2</v>
      </c>
      <c r="Z909">
        <v>1</v>
      </c>
      <c r="AA909">
        <v>8</v>
      </c>
      <c r="AB909">
        <v>3</v>
      </c>
      <c r="AC909">
        <v>0</v>
      </c>
      <c r="AD909">
        <v>9</v>
      </c>
      <c r="AE909">
        <v>0</v>
      </c>
      <c r="AF909">
        <v>0</v>
      </c>
      <c r="AG909">
        <v>1</v>
      </c>
      <c r="AH909">
        <v>0</v>
      </c>
      <c r="AI909" t="s">
        <v>904</v>
      </c>
      <c r="AJ909">
        <v>35.709901000000002</v>
      </c>
      <c r="AK909" t="s">
        <v>905</v>
      </c>
      <c r="AL909">
        <v>-90.911715000000001</v>
      </c>
      <c r="AM909">
        <v>25</v>
      </c>
      <c r="AN909">
        <v>900</v>
      </c>
      <c r="AO909" t="s">
        <v>118</v>
      </c>
      <c r="AP909">
        <v>-95</v>
      </c>
      <c r="AQ909">
        <v>-31</v>
      </c>
      <c r="AR909">
        <v>-576</v>
      </c>
      <c r="AZ909">
        <v>4366</v>
      </c>
      <c r="BA909">
        <v>1</v>
      </c>
      <c r="BB909" t="str">
        <f t="shared" si="200"/>
        <v xml:space="preserve">N325GC  </v>
      </c>
      <c r="BC909">
        <v>1</v>
      </c>
      <c r="BH909">
        <v>1050</v>
      </c>
      <c r="BI909">
        <v>1</v>
      </c>
      <c r="BJ909">
        <v>1</v>
      </c>
      <c r="BK909">
        <v>0</v>
      </c>
      <c r="BL909">
        <v>0</v>
      </c>
      <c r="BO909">
        <v>0</v>
      </c>
      <c r="BP909">
        <v>0</v>
      </c>
      <c r="BW909" t="str">
        <f>"15:31:57.733"</f>
        <v>15:31:57.733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0</v>
      </c>
      <c r="CP909" t="s">
        <v>119</v>
      </c>
      <c r="CQ909">
        <v>511</v>
      </c>
      <c r="CR909">
        <v>0</v>
      </c>
      <c r="CW909">
        <v>7024474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"01/04/2021 15:31:55.678"</f>
        <v>01/04/2021 15:31:55.678</v>
      </c>
      <c r="C910" t="str">
        <f t="shared" si="199"/>
        <v>FFDDD3C0</v>
      </c>
      <c r="D910" t="s">
        <v>113</v>
      </c>
      <c r="E910">
        <v>5</v>
      </c>
      <c r="H910">
        <v>169</v>
      </c>
      <c r="I910" t="s">
        <v>114</v>
      </c>
      <c r="J910" t="s">
        <v>115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>"15:31:57.000"</f>
        <v>15:31:57.000</v>
      </c>
      <c r="T910" t="str">
        <f>"15:31:57.000"</f>
        <v>15:31:57.000</v>
      </c>
      <c r="U910" t="str">
        <f t="shared" si="201"/>
        <v>A3817C</v>
      </c>
      <c r="V910">
        <v>0</v>
      </c>
      <c r="W910">
        <v>0</v>
      </c>
      <c r="X910">
        <v>2</v>
      </c>
      <c r="Z910">
        <v>1</v>
      </c>
      <c r="AA910">
        <v>8</v>
      </c>
      <c r="AB910">
        <v>3</v>
      </c>
      <c r="AC910">
        <v>0</v>
      </c>
      <c r="AD910">
        <v>9</v>
      </c>
      <c r="AE910">
        <v>0</v>
      </c>
      <c r="AF910">
        <v>0</v>
      </c>
      <c r="AG910">
        <v>1</v>
      </c>
      <c r="AH910">
        <v>0</v>
      </c>
      <c r="AI910" t="s">
        <v>904</v>
      </c>
      <c r="AJ910">
        <v>35.709901000000002</v>
      </c>
      <c r="AK910" t="s">
        <v>905</v>
      </c>
      <c r="AL910">
        <v>-90.911715000000001</v>
      </c>
      <c r="AM910">
        <v>25</v>
      </c>
      <c r="AN910">
        <v>900</v>
      </c>
      <c r="AO910" t="s">
        <v>118</v>
      </c>
      <c r="AP910">
        <v>-95</v>
      </c>
      <c r="AQ910">
        <v>-31</v>
      </c>
      <c r="AR910">
        <v>-576</v>
      </c>
      <c r="AZ910">
        <v>4366</v>
      </c>
      <c r="BA910">
        <v>1</v>
      </c>
      <c r="BB910" t="str">
        <f t="shared" si="200"/>
        <v xml:space="preserve">N325GC  </v>
      </c>
      <c r="BC910">
        <v>1</v>
      </c>
      <c r="BH910">
        <v>1050</v>
      </c>
      <c r="BI910">
        <v>1</v>
      </c>
      <c r="BJ910">
        <v>1</v>
      </c>
      <c r="BK910">
        <v>0</v>
      </c>
      <c r="BL910">
        <v>0</v>
      </c>
      <c r="BO910">
        <v>0</v>
      </c>
      <c r="BP910">
        <v>0</v>
      </c>
      <c r="BW910" t="str">
        <f>"15:31:57.733"</f>
        <v>15:31:57.733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0</v>
      </c>
      <c r="CP910" t="s">
        <v>119</v>
      </c>
      <c r="CQ910">
        <v>511</v>
      </c>
      <c r="CR910">
        <v>0</v>
      </c>
      <c r="CW910">
        <v>7024474</v>
      </c>
      <c r="CY910">
        <v>0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"01/04/2021 15:31:56.788"</f>
        <v>01/04/2021 15:31:56.788</v>
      </c>
      <c r="C911" t="str">
        <f t="shared" si="199"/>
        <v>FFDDD3C0</v>
      </c>
      <c r="D911" t="s">
        <v>178</v>
      </c>
      <c r="E911">
        <v>9</v>
      </c>
      <c r="F911">
        <v>1009</v>
      </c>
      <c r="G911" t="s">
        <v>114</v>
      </c>
      <c r="J911" t="s">
        <v>179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>"15:31:58.000"</f>
        <v>15:31:58.000</v>
      </c>
      <c r="T911" t="str">
        <f>"15:31:58.000"</f>
        <v>15:31:58.000</v>
      </c>
      <c r="U911" t="str">
        <f t="shared" si="201"/>
        <v>A3817C</v>
      </c>
      <c r="V911">
        <v>0</v>
      </c>
      <c r="W911">
        <v>0</v>
      </c>
      <c r="X911">
        <v>2</v>
      </c>
      <c r="Z911">
        <v>1</v>
      </c>
      <c r="AA911">
        <v>8</v>
      </c>
      <c r="AB911">
        <v>3</v>
      </c>
      <c r="AC911">
        <v>0</v>
      </c>
      <c r="AD911">
        <v>9</v>
      </c>
      <c r="AE911">
        <v>0</v>
      </c>
      <c r="AF911">
        <v>0</v>
      </c>
      <c r="AG911">
        <v>1</v>
      </c>
      <c r="AH911">
        <v>0</v>
      </c>
      <c r="AI911" t="s">
        <v>906</v>
      </c>
      <c r="AJ911">
        <v>35.709794000000002</v>
      </c>
      <c r="AK911" t="s">
        <v>907</v>
      </c>
      <c r="AL911">
        <v>-90.912316000000004</v>
      </c>
      <c r="AM911">
        <v>25</v>
      </c>
      <c r="AN911">
        <v>900</v>
      </c>
      <c r="AO911" t="s">
        <v>118</v>
      </c>
      <c r="AP911">
        <v>-96</v>
      </c>
      <c r="AQ911">
        <v>-29</v>
      </c>
      <c r="AR911">
        <v>-640</v>
      </c>
      <c r="AZ911">
        <v>4366</v>
      </c>
      <c r="BA911">
        <v>1</v>
      </c>
      <c r="BB911" t="str">
        <f t="shared" si="200"/>
        <v xml:space="preserve">N325GC  </v>
      </c>
      <c r="BC911">
        <v>1</v>
      </c>
      <c r="BH911">
        <v>1050</v>
      </c>
      <c r="BI911">
        <v>1</v>
      </c>
      <c r="BJ911">
        <v>1</v>
      </c>
      <c r="BK911">
        <v>0</v>
      </c>
      <c r="BL911">
        <v>0</v>
      </c>
      <c r="BO911">
        <v>0</v>
      </c>
      <c r="BP911">
        <v>0</v>
      </c>
      <c r="BW911" t="str">
        <f>"15:31:58.838"</f>
        <v>15:31:58.838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0</v>
      </c>
      <c r="CP911" t="s">
        <v>119</v>
      </c>
      <c r="CQ911">
        <v>511</v>
      </c>
      <c r="CR911">
        <v>0</v>
      </c>
      <c r="CW911">
        <v>7024679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"01/04/2021 15:31:56.788"</f>
        <v>01/04/2021 15:31:56.788</v>
      </c>
      <c r="C912" t="str">
        <f t="shared" si="199"/>
        <v>FFDDD3C0</v>
      </c>
      <c r="D912" t="s">
        <v>113</v>
      </c>
      <c r="E912">
        <v>5</v>
      </c>
      <c r="H912">
        <v>169</v>
      </c>
      <c r="I912" t="s">
        <v>114</v>
      </c>
      <c r="J912" t="s">
        <v>115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>"15:31:58.000"</f>
        <v>15:31:58.000</v>
      </c>
      <c r="T912" t="str">
        <f>"15:31:58.000"</f>
        <v>15:31:58.000</v>
      </c>
      <c r="U912" t="str">
        <f t="shared" si="201"/>
        <v>A3817C</v>
      </c>
      <c r="V912">
        <v>0</v>
      </c>
      <c r="W912">
        <v>0</v>
      </c>
      <c r="X912">
        <v>2</v>
      </c>
      <c r="Z912">
        <v>1</v>
      </c>
      <c r="AA912">
        <v>8</v>
      </c>
      <c r="AB912">
        <v>3</v>
      </c>
      <c r="AC912">
        <v>0</v>
      </c>
      <c r="AD912">
        <v>9</v>
      </c>
      <c r="AE912">
        <v>0</v>
      </c>
      <c r="AF912">
        <v>0</v>
      </c>
      <c r="AG912">
        <v>1</v>
      </c>
      <c r="AH912">
        <v>0</v>
      </c>
      <c r="AI912" t="s">
        <v>906</v>
      </c>
      <c r="AJ912">
        <v>35.709794000000002</v>
      </c>
      <c r="AK912" t="s">
        <v>907</v>
      </c>
      <c r="AL912">
        <v>-90.912316000000004</v>
      </c>
      <c r="AM912">
        <v>25</v>
      </c>
      <c r="AN912">
        <v>900</v>
      </c>
      <c r="AO912" t="s">
        <v>118</v>
      </c>
      <c r="AP912">
        <v>-96</v>
      </c>
      <c r="AQ912">
        <v>-29</v>
      </c>
      <c r="AR912">
        <v>-640</v>
      </c>
      <c r="AZ912">
        <v>4366</v>
      </c>
      <c r="BA912">
        <v>1</v>
      </c>
      <c r="BB912" t="str">
        <f t="shared" si="200"/>
        <v xml:space="preserve">N325GC  </v>
      </c>
      <c r="BC912">
        <v>1</v>
      </c>
      <c r="BH912">
        <v>1050</v>
      </c>
      <c r="BI912">
        <v>1</v>
      </c>
      <c r="BJ912">
        <v>1</v>
      </c>
      <c r="BK912">
        <v>0</v>
      </c>
      <c r="BL912">
        <v>0</v>
      </c>
      <c r="BO912">
        <v>0</v>
      </c>
      <c r="BP912">
        <v>0</v>
      </c>
      <c r="BW912" t="str">
        <f>"15:31:58.838"</f>
        <v>15:31:58.838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0</v>
      </c>
      <c r="CP912" t="s">
        <v>119</v>
      </c>
      <c r="CQ912">
        <v>511</v>
      </c>
      <c r="CR912">
        <v>0</v>
      </c>
      <c r="CW912">
        <v>7024679</v>
      </c>
      <c r="CY912">
        <v>0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"01/04/2021 15:31:57.593"</f>
        <v>01/04/2021 15:31:57.593</v>
      </c>
      <c r="C913" t="str">
        <f t="shared" si="199"/>
        <v>FFDDD3C0</v>
      </c>
      <c r="D913" t="s">
        <v>178</v>
      </c>
      <c r="E913">
        <v>9</v>
      </c>
      <c r="F913">
        <v>1009</v>
      </c>
      <c r="G913" t="s">
        <v>114</v>
      </c>
      <c r="J913" t="s">
        <v>179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>"15:31:59.000"</f>
        <v>15:31:59.000</v>
      </c>
      <c r="T913" t="str">
        <f>"15:31:59.000"</f>
        <v>15:31:59.000</v>
      </c>
      <c r="U913" t="str">
        <f t="shared" si="201"/>
        <v>A3817C</v>
      </c>
      <c r="V913">
        <v>0</v>
      </c>
      <c r="W913">
        <v>0</v>
      </c>
      <c r="X913">
        <v>2</v>
      </c>
      <c r="Z913">
        <v>1</v>
      </c>
      <c r="AA913">
        <v>8</v>
      </c>
      <c r="AB913">
        <v>3</v>
      </c>
      <c r="AC913">
        <v>0</v>
      </c>
      <c r="AD913">
        <v>9</v>
      </c>
      <c r="AE913">
        <v>0</v>
      </c>
      <c r="AF913">
        <v>0</v>
      </c>
      <c r="AG913">
        <v>1</v>
      </c>
      <c r="AH913">
        <v>0</v>
      </c>
      <c r="AI913" t="s">
        <v>908</v>
      </c>
      <c r="AJ913">
        <v>35.709665000000001</v>
      </c>
      <c r="AK913" t="s">
        <v>909</v>
      </c>
      <c r="AL913">
        <v>-90.912852000000001</v>
      </c>
      <c r="AM913">
        <v>25</v>
      </c>
      <c r="AN913">
        <v>900</v>
      </c>
      <c r="AO913" t="s">
        <v>118</v>
      </c>
      <c r="AP913">
        <v>-97</v>
      </c>
      <c r="AQ913">
        <v>-27</v>
      </c>
      <c r="AR913">
        <v>-704</v>
      </c>
      <c r="AZ913">
        <v>4366</v>
      </c>
      <c r="BA913">
        <v>1</v>
      </c>
      <c r="BB913" t="str">
        <f t="shared" si="200"/>
        <v xml:space="preserve">N325GC  </v>
      </c>
      <c r="BC913">
        <v>1</v>
      </c>
      <c r="BH913">
        <v>1000</v>
      </c>
      <c r="BI913">
        <v>1</v>
      </c>
      <c r="BJ913">
        <v>1</v>
      </c>
      <c r="BK913">
        <v>0</v>
      </c>
      <c r="BL913">
        <v>0</v>
      </c>
      <c r="BO913">
        <v>0</v>
      </c>
      <c r="BP913">
        <v>0</v>
      </c>
      <c r="BW913" t="str">
        <f>"15:31:59.667"</f>
        <v>15:31:59.667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1</v>
      </c>
      <c r="CP913" t="s">
        <v>119</v>
      </c>
      <c r="CQ913">
        <v>511</v>
      </c>
      <c r="CR913">
        <v>0</v>
      </c>
      <c r="CW913">
        <v>7024844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"01/04/2021 15:31:57.593"</f>
        <v>01/04/2021 15:31:57.593</v>
      </c>
      <c r="C914" t="str">
        <f t="shared" si="199"/>
        <v>FFDDD3C0</v>
      </c>
      <c r="D914" t="s">
        <v>113</v>
      </c>
      <c r="E914">
        <v>5</v>
      </c>
      <c r="H914">
        <v>169</v>
      </c>
      <c r="I914" t="s">
        <v>114</v>
      </c>
      <c r="J914" t="s">
        <v>115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>"15:31:59.000"</f>
        <v>15:31:59.000</v>
      </c>
      <c r="T914" t="str">
        <f>"15:31:59.000"</f>
        <v>15:31:59.000</v>
      </c>
      <c r="U914" t="str">
        <f t="shared" si="201"/>
        <v>A3817C</v>
      </c>
      <c r="V914">
        <v>0</v>
      </c>
      <c r="W914">
        <v>0</v>
      </c>
      <c r="X914">
        <v>2</v>
      </c>
      <c r="Z914">
        <v>1</v>
      </c>
      <c r="AA914">
        <v>8</v>
      </c>
      <c r="AB914">
        <v>3</v>
      </c>
      <c r="AC914">
        <v>0</v>
      </c>
      <c r="AD914">
        <v>9</v>
      </c>
      <c r="AE914">
        <v>0</v>
      </c>
      <c r="AF914">
        <v>0</v>
      </c>
      <c r="AG914">
        <v>1</v>
      </c>
      <c r="AH914">
        <v>0</v>
      </c>
      <c r="AI914" t="s">
        <v>908</v>
      </c>
      <c r="AJ914">
        <v>35.709665000000001</v>
      </c>
      <c r="AK914" t="s">
        <v>909</v>
      </c>
      <c r="AL914">
        <v>-90.912852000000001</v>
      </c>
      <c r="AM914">
        <v>25</v>
      </c>
      <c r="AN914">
        <v>900</v>
      </c>
      <c r="AO914" t="s">
        <v>118</v>
      </c>
      <c r="AP914">
        <v>-97</v>
      </c>
      <c r="AQ914">
        <v>-27</v>
      </c>
      <c r="AR914">
        <v>-704</v>
      </c>
      <c r="AZ914">
        <v>4366</v>
      </c>
      <c r="BA914">
        <v>1</v>
      </c>
      <c r="BB914" t="str">
        <f t="shared" si="200"/>
        <v xml:space="preserve">N325GC  </v>
      </c>
      <c r="BC914">
        <v>1</v>
      </c>
      <c r="BH914">
        <v>1000</v>
      </c>
      <c r="BI914">
        <v>1</v>
      </c>
      <c r="BJ914">
        <v>1</v>
      </c>
      <c r="BK914">
        <v>0</v>
      </c>
      <c r="BL914">
        <v>0</v>
      </c>
      <c r="BO914">
        <v>0</v>
      </c>
      <c r="BP914">
        <v>0</v>
      </c>
      <c r="BW914" t="str">
        <f>"15:31:59.667"</f>
        <v>15:31:59.667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1</v>
      </c>
      <c r="CP914" t="s">
        <v>119</v>
      </c>
      <c r="CQ914">
        <v>511</v>
      </c>
      <c r="CR914">
        <v>0</v>
      </c>
      <c r="CW914">
        <v>7024844</v>
      </c>
      <c r="CY914">
        <v>0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"01/04/2021 15:31:58.500"</f>
        <v>01/04/2021 15:31:58.500</v>
      </c>
      <c r="C915" t="str">
        <f t="shared" ref="C915:C946" si="202">"FFDDD3C0"</f>
        <v>FFDDD3C0</v>
      </c>
      <c r="D915" t="s">
        <v>178</v>
      </c>
      <c r="E915">
        <v>9</v>
      </c>
      <c r="F915">
        <v>1009</v>
      </c>
      <c r="G915" t="s">
        <v>114</v>
      </c>
      <c r="J915" t="s">
        <v>179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>"15:32:00.000"</f>
        <v>15:32:00.000</v>
      </c>
      <c r="T915" t="str">
        <f>"15:32:00.000"</f>
        <v>15:32:00.000</v>
      </c>
      <c r="U915" t="str">
        <f t="shared" si="201"/>
        <v>A3817C</v>
      </c>
      <c r="V915">
        <v>0</v>
      </c>
      <c r="W915">
        <v>0</v>
      </c>
      <c r="X915">
        <v>2</v>
      </c>
      <c r="Z915">
        <v>1</v>
      </c>
      <c r="AA915">
        <v>8</v>
      </c>
      <c r="AB915">
        <v>3</v>
      </c>
      <c r="AC915">
        <v>0</v>
      </c>
      <c r="AD915">
        <v>9</v>
      </c>
      <c r="AE915">
        <v>0</v>
      </c>
      <c r="AF915">
        <v>0</v>
      </c>
      <c r="AG915">
        <v>1</v>
      </c>
      <c r="AH915">
        <v>0</v>
      </c>
      <c r="AI915" t="s">
        <v>910</v>
      </c>
      <c r="AJ915">
        <v>35.709536</v>
      </c>
      <c r="AK915" t="s">
        <v>911</v>
      </c>
      <c r="AL915">
        <v>-90.913388999999995</v>
      </c>
      <c r="AM915">
        <v>25</v>
      </c>
      <c r="AN915">
        <v>900</v>
      </c>
      <c r="AO915" t="s">
        <v>118</v>
      </c>
      <c r="AP915">
        <v>-96</v>
      </c>
      <c r="AQ915">
        <v>-25</v>
      </c>
      <c r="AR915">
        <v>-704</v>
      </c>
      <c r="AZ915">
        <v>4366</v>
      </c>
      <c r="BA915">
        <v>1</v>
      </c>
      <c r="BB915" t="str">
        <f t="shared" ref="BB915:BB946" si="203">"N325GC  "</f>
        <v xml:space="preserve">N325GC  </v>
      </c>
      <c r="BC915">
        <v>1</v>
      </c>
      <c r="BH915">
        <v>1000</v>
      </c>
      <c r="BI915">
        <v>1</v>
      </c>
      <c r="BJ915">
        <v>1</v>
      </c>
      <c r="BK915">
        <v>0</v>
      </c>
      <c r="BL915">
        <v>0</v>
      </c>
      <c r="BO915">
        <v>0</v>
      </c>
      <c r="BP915">
        <v>0</v>
      </c>
      <c r="BW915" t="str">
        <f>"15:32:00.569"</f>
        <v>15:32:00.569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1</v>
      </c>
      <c r="CP915" t="s">
        <v>119</v>
      </c>
      <c r="CQ915">
        <v>511</v>
      </c>
      <c r="CR915">
        <v>0</v>
      </c>
      <c r="CW915">
        <v>7025015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"01/04/2021 15:31:58.500"</f>
        <v>01/04/2021 15:31:58.500</v>
      </c>
      <c r="C916" t="str">
        <f t="shared" si="202"/>
        <v>FFDDD3C0</v>
      </c>
      <c r="D916" t="s">
        <v>113</v>
      </c>
      <c r="E916">
        <v>5</v>
      </c>
      <c r="H916">
        <v>169</v>
      </c>
      <c r="I916" t="s">
        <v>114</v>
      </c>
      <c r="J916" t="s">
        <v>115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>"15:32:00.000"</f>
        <v>15:32:00.000</v>
      </c>
      <c r="T916" t="str">
        <f>"15:32:00.000"</f>
        <v>15:32:00.000</v>
      </c>
      <c r="U916" t="str">
        <f t="shared" si="201"/>
        <v>A3817C</v>
      </c>
      <c r="V916">
        <v>0</v>
      </c>
      <c r="W916">
        <v>0</v>
      </c>
      <c r="X916">
        <v>2</v>
      </c>
      <c r="Z916">
        <v>1</v>
      </c>
      <c r="AA916">
        <v>8</v>
      </c>
      <c r="AB916">
        <v>3</v>
      </c>
      <c r="AC916">
        <v>0</v>
      </c>
      <c r="AD916">
        <v>9</v>
      </c>
      <c r="AE916">
        <v>0</v>
      </c>
      <c r="AF916">
        <v>0</v>
      </c>
      <c r="AG916">
        <v>1</v>
      </c>
      <c r="AH916">
        <v>0</v>
      </c>
      <c r="AI916" t="s">
        <v>910</v>
      </c>
      <c r="AJ916">
        <v>35.709536</v>
      </c>
      <c r="AK916" t="s">
        <v>911</v>
      </c>
      <c r="AL916">
        <v>-90.913388999999995</v>
      </c>
      <c r="AM916">
        <v>25</v>
      </c>
      <c r="AN916">
        <v>900</v>
      </c>
      <c r="AO916" t="s">
        <v>118</v>
      </c>
      <c r="AP916">
        <v>-96</v>
      </c>
      <c r="AQ916">
        <v>-25</v>
      </c>
      <c r="AR916">
        <v>-704</v>
      </c>
      <c r="AZ916">
        <v>4366</v>
      </c>
      <c r="BA916">
        <v>1</v>
      </c>
      <c r="BB916" t="str">
        <f t="shared" si="203"/>
        <v xml:space="preserve">N325GC  </v>
      </c>
      <c r="BC916">
        <v>1</v>
      </c>
      <c r="BH916">
        <v>1000</v>
      </c>
      <c r="BI916">
        <v>1</v>
      </c>
      <c r="BJ916">
        <v>1</v>
      </c>
      <c r="BK916">
        <v>0</v>
      </c>
      <c r="BL916">
        <v>0</v>
      </c>
      <c r="BO916">
        <v>0</v>
      </c>
      <c r="BP916">
        <v>0</v>
      </c>
      <c r="BW916" t="str">
        <f>"15:32:00.569"</f>
        <v>15:32:00.569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1</v>
      </c>
      <c r="CP916" t="s">
        <v>119</v>
      </c>
      <c r="CQ916">
        <v>511</v>
      </c>
      <c r="CR916">
        <v>0</v>
      </c>
      <c r="CW916">
        <v>7025015</v>
      </c>
      <c r="CY916">
        <v>0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"01/04/2021 15:31:59.881"</f>
        <v>01/04/2021 15:31:59.881</v>
      </c>
      <c r="C917" t="str">
        <f t="shared" si="202"/>
        <v>FFDDD3C0</v>
      </c>
      <c r="D917" t="s">
        <v>113</v>
      </c>
      <c r="E917">
        <v>5</v>
      </c>
      <c r="H917">
        <v>169</v>
      </c>
      <c r="I917" t="s">
        <v>114</v>
      </c>
      <c r="J917" t="s">
        <v>115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>"15:32:01.000"</f>
        <v>15:32:01.000</v>
      </c>
      <c r="T917" t="str">
        <f>"15:32:01.000"</f>
        <v>15:32:01.000</v>
      </c>
      <c r="U917" t="str">
        <f t="shared" si="201"/>
        <v>A3817C</v>
      </c>
      <c r="V917">
        <v>0</v>
      </c>
      <c r="W917">
        <v>0</v>
      </c>
      <c r="X917">
        <v>2</v>
      </c>
      <c r="Z917">
        <v>1</v>
      </c>
      <c r="AA917">
        <v>8</v>
      </c>
      <c r="AB917">
        <v>3</v>
      </c>
      <c r="AC917">
        <v>0</v>
      </c>
      <c r="AD917">
        <v>9</v>
      </c>
      <c r="AE917">
        <v>0</v>
      </c>
      <c r="AF917">
        <v>0</v>
      </c>
      <c r="AG917">
        <v>1</v>
      </c>
      <c r="AH917">
        <v>0</v>
      </c>
      <c r="AI917" t="s">
        <v>912</v>
      </c>
      <c r="AJ917">
        <v>35.709406999999999</v>
      </c>
      <c r="AK917" t="s">
        <v>913</v>
      </c>
      <c r="AL917">
        <v>-90.913946999999993</v>
      </c>
      <c r="AM917">
        <v>25</v>
      </c>
      <c r="AN917">
        <v>900</v>
      </c>
      <c r="AO917" t="s">
        <v>118</v>
      </c>
      <c r="AP917">
        <v>-97</v>
      </c>
      <c r="AQ917">
        <v>-23</v>
      </c>
      <c r="AR917">
        <v>-576</v>
      </c>
      <c r="AZ917">
        <v>4366</v>
      </c>
      <c r="BA917">
        <v>1</v>
      </c>
      <c r="BB917" t="str">
        <f t="shared" si="203"/>
        <v xml:space="preserve">N325GC  </v>
      </c>
      <c r="BC917">
        <v>1</v>
      </c>
      <c r="BH917">
        <v>1000</v>
      </c>
      <c r="BI917">
        <v>1</v>
      </c>
      <c r="BJ917">
        <v>1</v>
      </c>
      <c r="BK917">
        <v>0</v>
      </c>
      <c r="BL917">
        <v>0</v>
      </c>
      <c r="BO917">
        <v>0</v>
      </c>
      <c r="BP917">
        <v>0</v>
      </c>
      <c r="BW917" t="str">
        <f>"15:32:01.985"</f>
        <v>15:32:01.985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1</v>
      </c>
      <c r="CP917" t="s">
        <v>119</v>
      </c>
      <c r="CQ917">
        <v>511</v>
      </c>
      <c r="CR917">
        <v>0</v>
      </c>
      <c r="CW917">
        <v>7025291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"01/04/2021 15:31:59.881"</f>
        <v>01/04/2021 15:31:59.881</v>
      </c>
      <c r="C918" t="str">
        <f t="shared" si="202"/>
        <v>FFDDD3C0</v>
      </c>
      <c r="D918" t="s">
        <v>178</v>
      </c>
      <c r="E918">
        <v>9</v>
      </c>
      <c r="F918">
        <v>1009</v>
      </c>
      <c r="G918" t="s">
        <v>114</v>
      </c>
      <c r="J918" t="s">
        <v>179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>"15:32:01.000"</f>
        <v>15:32:01.000</v>
      </c>
      <c r="T918" t="str">
        <f>"15:32:01.000"</f>
        <v>15:32:01.000</v>
      </c>
      <c r="U918" t="str">
        <f t="shared" si="201"/>
        <v>A3817C</v>
      </c>
      <c r="V918">
        <v>0</v>
      </c>
      <c r="W918">
        <v>0</v>
      </c>
      <c r="X918">
        <v>2</v>
      </c>
      <c r="Z918">
        <v>1</v>
      </c>
      <c r="AA918">
        <v>8</v>
      </c>
      <c r="AB918">
        <v>3</v>
      </c>
      <c r="AC918">
        <v>0</v>
      </c>
      <c r="AD918">
        <v>9</v>
      </c>
      <c r="AE918">
        <v>0</v>
      </c>
      <c r="AF918">
        <v>0</v>
      </c>
      <c r="AG918">
        <v>1</v>
      </c>
      <c r="AH918">
        <v>0</v>
      </c>
      <c r="AI918" t="s">
        <v>912</v>
      </c>
      <c r="AJ918">
        <v>35.709406999999999</v>
      </c>
      <c r="AK918" t="s">
        <v>913</v>
      </c>
      <c r="AL918">
        <v>-90.913946999999993</v>
      </c>
      <c r="AM918">
        <v>25</v>
      </c>
      <c r="AN918">
        <v>900</v>
      </c>
      <c r="AO918" t="s">
        <v>118</v>
      </c>
      <c r="AP918">
        <v>-97</v>
      </c>
      <c r="AQ918">
        <v>-23</v>
      </c>
      <c r="AR918">
        <v>-576</v>
      </c>
      <c r="AZ918">
        <v>4366</v>
      </c>
      <c r="BA918">
        <v>1</v>
      </c>
      <c r="BB918" t="str">
        <f t="shared" si="203"/>
        <v xml:space="preserve">N325GC  </v>
      </c>
      <c r="BC918">
        <v>1</v>
      </c>
      <c r="BH918">
        <v>1000</v>
      </c>
      <c r="BI918">
        <v>1</v>
      </c>
      <c r="BJ918">
        <v>1</v>
      </c>
      <c r="BK918">
        <v>0</v>
      </c>
      <c r="BL918">
        <v>0</v>
      </c>
      <c r="BO918">
        <v>0</v>
      </c>
      <c r="BP918">
        <v>0</v>
      </c>
      <c r="BW918" t="str">
        <f>"15:32:01.985"</f>
        <v>15:32:01.985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1</v>
      </c>
      <c r="CP918" t="s">
        <v>119</v>
      </c>
      <c r="CQ918">
        <v>511</v>
      </c>
      <c r="CR918">
        <v>0</v>
      </c>
      <c r="CW918">
        <v>7025291</v>
      </c>
      <c r="CY918">
        <v>0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"01/04/2021 15:32:00.817"</f>
        <v>01/04/2021 15:32:00.817</v>
      </c>
      <c r="C919" t="str">
        <f t="shared" si="202"/>
        <v>FFDDD3C0</v>
      </c>
      <c r="D919" t="s">
        <v>178</v>
      </c>
      <c r="E919">
        <v>9</v>
      </c>
      <c r="F919">
        <v>1009</v>
      </c>
      <c r="G919" t="s">
        <v>114</v>
      </c>
      <c r="J919" t="s">
        <v>179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>"15:32:02.000"</f>
        <v>15:32:02.000</v>
      </c>
      <c r="T919" t="str">
        <f>"15:32:02.000"</f>
        <v>15:32:02.000</v>
      </c>
      <c r="U919" t="str">
        <f t="shared" si="201"/>
        <v>A3817C</v>
      </c>
      <c r="V919">
        <v>0</v>
      </c>
      <c r="W919">
        <v>0</v>
      </c>
      <c r="X919">
        <v>2</v>
      </c>
      <c r="Z919">
        <v>1</v>
      </c>
      <c r="AA919">
        <v>8</v>
      </c>
      <c r="AB919">
        <v>3</v>
      </c>
      <c r="AC919">
        <v>0</v>
      </c>
      <c r="AD919">
        <v>9</v>
      </c>
      <c r="AE919">
        <v>0</v>
      </c>
      <c r="AF919">
        <v>0</v>
      </c>
      <c r="AG919">
        <v>1</v>
      </c>
      <c r="AH919">
        <v>0</v>
      </c>
      <c r="AI919" t="s">
        <v>914</v>
      </c>
      <c r="AJ919">
        <v>35.709279000000002</v>
      </c>
      <c r="AK919" t="s">
        <v>915</v>
      </c>
      <c r="AL919">
        <v>-90.914505000000005</v>
      </c>
      <c r="AM919">
        <v>25</v>
      </c>
      <c r="AN919">
        <v>800</v>
      </c>
      <c r="AO919" t="s">
        <v>118</v>
      </c>
      <c r="AP919">
        <v>-96</v>
      </c>
      <c r="AQ919">
        <v>-18</v>
      </c>
      <c r="AR919">
        <v>-640</v>
      </c>
      <c r="AZ919">
        <v>4366</v>
      </c>
      <c r="BA919">
        <v>1</v>
      </c>
      <c r="BB919" t="str">
        <f t="shared" si="203"/>
        <v xml:space="preserve">N325GC  </v>
      </c>
      <c r="BC919">
        <v>1</v>
      </c>
      <c r="BH919">
        <v>950</v>
      </c>
      <c r="BI919">
        <v>1</v>
      </c>
      <c r="BJ919">
        <v>1</v>
      </c>
      <c r="BK919">
        <v>0</v>
      </c>
      <c r="BL919">
        <v>0</v>
      </c>
      <c r="BO919">
        <v>0</v>
      </c>
      <c r="BP919">
        <v>0</v>
      </c>
      <c r="BW919" t="str">
        <f>"15:32:02.884"</f>
        <v>15:32:02.884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1</v>
      </c>
      <c r="CP919" t="s">
        <v>119</v>
      </c>
      <c r="CQ919">
        <v>511</v>
      </c>
      <c r="CR919">
        <v>0</v>
      </c>
      <c r="CW919">
        <v>7025468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"01/04/2021 15:32:00.817"</f>
        <v>01/04/2021 15:32:00.817</v>
      </c>
      <c r="C920" t="str">
        <f t="shared" si="202"/>
        <v>FFDDD3C0</v>
      </c>
      <c r="D920" t="s">
        <v>113</v>
      </c>
      <c r="E920">
        <v>5</v>
      </c>
      <c r="H920">
        <v>169</v>
      </c>
      <c r="I920" t="s">
        <v>114</v>
      </c>
      <c r="J920" t="s">
        <v>115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>"15:32:02.000"</f>
        <v>15:32:02.000</v>
      </c>
      <c r="T920" t="str">
        <f>"15:32:02.000"</f>
        <v>15:32:02.000</v>
      </c>
      <c r="U920" t="str">
        <f t="shared" si="201"/>
        <v>A3817C</v>
      </c>
      <c r="V920">
        <v>0</v>
      </c>
      <c r="W920">
        <v>0</v>
      </c>
      <c r="X920">
        <v>2</v>
      </c>
      <c r="Z920">
        <v>1</v>
      </c>
      <c r="AA920">
        <v>8</v>
      </c>
      <c r="AB920">
        <v>3</v>
      </c>
      <c r="AC920">
        <v>0</v>
      </c>
      <c r="AD920">
        <v>9</v>
      </c>
      <c r="AE920">
        <v>0</v>
      </c>
      <c r="AF920">
        <v>0</v>
      </c>
      <c r="AG920">
        <v>1</v>
      </c>
      <c r="AH920">
        <v>0</v>
      </c>
      <c r="AI920" t="s">
        <v>914</v>
      </c>
      <c r="AJ920">
        <v>35.709279000000002</v>
      </c>
      <c r="AK920" t="s">
        <v>915</v>
      </c>
      <c r="AL920">
        <v>-90.914505000000005</v>
      </c>
      <c r="AM920">
        <v>25</v>
      </c>
      <c r="AN920">
        <v>800</v>
      </c>
      <c r="AO920" t="s">
        <v>118</v>
      </c>
      <c r="AP920">
        <v>-96</v>
      </c>
      <c r="AQ920">
        <v>-18</v>
      </c>
      <c r="AR920">
        <v>-640</v>
      </c>
      <c r="AZ920">
        <v>4366</v>
      </c>
      <c r="BA920">
        <v>1</v>
      </c>
      <c r="BB920" t="str">
        <f t="shared" si="203"/>
        <v xml:space="preserve">N325GC  </v>
      </c>
      <c r="BC920">
        <v>1</v>
      </c>
      <c r="BH920">
        <v>950</v>
      </c>
      <c r="BI920">
        <v>1</v>
      </c>
      <c r="BJ920">
        <v>1</v>
      </c>
      <c r="BK920">
        <v>0</v>
      </c>
      <c r="BL920">
        <v>0</v>
      </c>
      <c r="BO920">
        <v>0</v>
      </c>
      <c r="BP920">
        <v>0</v>
      </c>
      <c r="BW920" t="str">
        <f>"15:32:02.884"</f>
        <v>15:32:02.884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1</v>
      </c>
      <c r="CP920" t="s">
        <v>119</v>
      </c>
      <c r="CQ920">
        <v>511</v>
      </c>
      <c r="CR920">
        <v>0</v>
      </c>
      <c r="CW920">
        <v>7025468</v>
      </c>
      <c r="CY920">
        <v>0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"01/04/2021 15:32:01.389"</f>
        <v>01/04/2021 15:32:01.389</v>
      </c>
      <c r="C921" t="str">
        <f t="shared" si="202"/>
        <v>FFDDD3C0</v>
      </c>
      <c r="D921" t="s">
        <v>113</v>
      </c>
      <c r="E921">
        <v>5</v>
      </c>
      <c r="H921">
        <v>169</v>
      </c>
      <c r="I921" t="s">
        <v>114</v>
      </c>
      <c r="J921" t="s">
        <v>115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>"15:32:03.000"</f>
        <v>15:32:03.000</v>
      </c>
      <c r="T921" t="str">
        <f>"15:32:03.000"</f>
        <v>15:32:03.000</v>
      </c>
      <c r="U921" t="str">
        <f t="shared" si="201"/>
        <v>A3817C</v>
      </c>
      <c r="V921">
        <v>0</v>
      </c>
      <c r="W921">
        <v>0</v>
      </c>
      <c r="X921">
        <v>2</v>
      </c>
      <c r="Z921">
        <v>1</v>
      </c>
      <c r="AA921">
        <v>8</v>
      </c>
      <c r="AB921">
        <v>3</v>
      </c>
      <c r="AC921">
        <v>0</v>
      </c>
      <c r="AD921">
        <v>9</v>
      </c>
      <c r="AE921">
        <v>0</v>
      </c>
      <c r="AF921">
        <v>0</v>
      </c>
      <c r="AG921">
        <v>1</v>
      </c>
      <c r="AH921">
        <v>0</v>
      </c>
      <c r="AI921" t="s">
        <v>916</v>
      </c>
      <c r="AJ921">
        <v>35.709192999999999</v>
      </c>
      <c r="AK921" t="s">
        <v>917</v>
      </c>
      <c r="AL921">
        <v>-90.915062000000006</v>
      </c>
      <c r="AM921">
        <v>25</v>
      </c>
      <c r="AN921">
        <v>800</v>
      </c>
      <c r="AO921" t="s">
        <v>118</v>
      </c>
      <c r="AP921">
        <v>-97</v>
      </c>
      <c r="AQ921">
        <v>-17</v>
      </c>
      <c r="AR921">
        <v>-640</v>
      </c>
      <c r="AZ921">
        <v>4366</v>
      </c>
      <c r="BA921">
        <v>1</v>
      </c>
      <c r="BB921" t="str">
        <f t="shared" si="203"/>
        <v xml:space="preserve">N325GC  </v>
      </c>
      <c r="BC921">
        <v>1</v>
      </c>
      <c r="BH921">
        <v>950</v>
      </c>
      <c r="BI921">
        <v>1</v>
      </c>
      <c r="BJ921">
        <v>1</v>
      </c>
      <c r="BK921">
        <v>0</v>
      </c>
      <c r="BL921">
        <v>0</v>
      </c>
      <c r="BO921">
        <v>0</v>
      </c>
      <c r="BP921">
        <v>0</v>
      </c>
      <c r="BW921" t="str">
        <f>"15:32:03.487"</f>
        <v>15:32:03.487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1</v>
      </c>
      <c r="CP921" t="s">
        <v>119</v>
      </c>
      <c r="CQ921">
        <v>511</v>
      </c>
      <c r="CR921">
        <v>0</v>
      </c>
      <c r="CW921">
        <v>7025579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"01/04/2021 15:32:01.389"</f>
        <v>01/04/2021 15:32:01.389</v>
      </c>
      <c r="C922" t="str">
        <f t="shared" si="202"/>
        <v>FFDDD3C0</v>
      </c>
      <c r="D922" t="s">
        <v>178</v>
      </c>
      <c r="E922">
        <v>9</v>
      </c>
      <c r="F922">
        <v>1009</v>
      </c>
      <c r="G922" t="s">
        <v>114</v>
      </c>
      <c r="J922" t="s">
        <v>179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>"15:32:03.000"</f>
        <v>15:32:03.000</v>
      </c>
      <c r="T922" t="str">
        <f>"15:32:03.000"</f>
        <v>15:32:03.000</v>
      </c>
      <c r="U922" t="str">
        <f t="shared" si="201"/>
        <v>A3817C</v>
      </c>
      <c r="V922">
        <v>0</v>
      </c>
      <c r="W922">
        <v>0</v>
      </c>
      <c r="X922">
        <v>2</v>
      </c>
      <c r="Z922">
        <v>1</v>
      </c>
      <c r="AA922">
        <v>8</v>
      </c>
      <c r="AB922">
        <v>3</v>
      </c>
      <c r="AC922">
        <v>0</v>
      </c>
      <c r="AD922">
        <v>9</v>
      </c>
      <c r="AE922">
        <v>0</v>
      </c>
      <c r="AF922">
        <v>0</v>
      </c>
      <c r="AG922">
        <v>1</v>
      </c>
      <c r="AH922">
        <v>0</v>
      </c>
      <c r="AI922" t="s">
        <v>916</v>
      </c>
      <c r="AJ922">
        <v>35.709192999999999</v>
      </c>
      <c r="AK922" t="s">
        <v>917</v>
      </c>
      <c r="AL922">
        <v>-90.915062000000006</v>
      </c>
      <c r="AM922">
        <v>25</v>
      </c>
      <c r="AN922">
        <v>800</v>
      </c>
      <c r="AO922" t="s">
        <v>118</v>
      </c>
      <c r="AP922">
        <v>-97</v>
      </c>
      <c r="AQ922">
        <v>-17</v>
      </c>
      <c r="AR922">
        <v>-640</v>
      </c>
      <c r="AZ922">
        <v>4366</v>
      </c>
      <c r="BA922">
        <v>1</v>
      </c>
      <c r="BB922" t="str">
        <f t="shared" si="203"/>
        <v xml:space="preserve">N325GC  </v>
      </c>
      <c r="BC922">
        <v>1</v>
      </c>
      <c r="BH922">
        <v>950</v>
      </c>
      <c r="BI922">
        <v>1</v>
      </c>
      <c r="BJ922">
        <v>1</v>
      </c>
      <c r="BK922">
        <v>0</v>
      </c>
      <c r="BL922">
        <v>0</v>
      </c>
      <c r="BO922">
        <v>0</v>
      </c>
      <c r="BP922">
        <v>0</v>
      </c>
      <c r="BW922" t="str">
        <f>"15:32:03.487"</f>
        <v>15:32:03.487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1</v>
      </c>
      <c r="CP922" t="s">
        <v>119</v>
      </c>
      <c r="CQ922">
        <v>511</v>
      </c>
      <c r="CR922">
        <v>0</v>
      </c>
      <c r="CW922">
        <v>7025579</v>
      </c>
      <c r="CY922">
        <v>0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"01/04/2021 15:32:02.294"</f>
        <v>01/04/2021 15:32:02.294</v>
      </c>
      <c r="C923" t="str">
        <f t="shared" si="202"/>
        <v>FFDDD3C0</v>
      </c>
      <c r="D923" t="s">
        <v>113</v>
      </c>
      <c r="E923">
        <v>5</v>
      </c>
      <c r="H923">
        <v>169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>"15:32:04.000"</f>
        <v>15:32:04.000</v>
      </c>
      <c r="T923" t="str">
        <f>"15:32:04.000"</f>
        <v>15:32:04.000</v>
      </c>
      <c r="U923" t="str">
        <f t="shared" si="201"/>
        <v>A3817C</v>
      </c>
      <c r="V923">
        <v>0</v>
      </c>
      <c r="W923">
        <v>0</v>
      </c>
      <c r="X923">
        <v>2</v>
      </c>
      <c r="Z923">
        <v>1</v>
      </c>
      <c r="AA923">
        <v>8</v>
      </c>
      <c r="AB923">
        <v>3</v>
      </c>
      <c r="AC923">
        <v>0</v>
      </c>
      <c r="AD923">
        <v>9</v>
      </c>
      <c r="AE923">
        <v>0</v>
      </c>
      <c r="AF923">
        <v>0</v>
      </c>
      <c r="AG923">
        <v>1</v>
      </c>
      <c r="AH923">
        <v>0</v>
      </c>
      <c r="AI923" t="s">
        <v>918</v>
      </c>
      <c r="AJ923">
        <v>35.709107000000003</v>
      </c>
      <c r="AK923" t="s">
        <v>919</v>
      </c>
      <c r="AL923">
        <v>-90.915620000000004</v>
      </c>
      <c r="AM923">
        <v>25</v>
      </c>
      <c r="AN923">
        <v>800</v>
      </c>
      <c r="AO923" t="s">
        <v>118</v>
      </c>
      <c r="AP923">
        <v>-96</v>
      </c>
      <c r="AQ923">
        <v>-17</v>
      </c>
      <c r="AR923">
        <v>-576</v>
      </c>
      <c r="AZ923">
        <v>4366</v>
      </c>
      <c r="BA923">
        <v>1</v>
      </c>
      <c r="BB923" t="str">
        <f t="shared" si="203"/>
        <v xml:space="preserve">N325GC  </v>
      </c>
      <c r="BC923">
        <v>1</v>
      </c>
      <c r="BH923">
        <v>925</v>
      </c>
      <c r="BI923">
        <v>1</v>
      </c>
      <c r="BJ923">
        <v>1</v>
      </c>
      <c r="BK923">
        <v>0</v>
      </c>
      <c r="BL923">
        <v>0</v>
      </c>
      <c r="BO923">
        <v>0</v>
      </c>
      <c r="BP923">
        <v>0</v>
      </c>
      <c r="BW923" t="str">
        <f>"15:32:04.384"</f>
        <v>15:32:04.384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1</v>
      </c>
      <c r="CP923" t="s">
        <v>119</v>
      </c>
      <c r="CQ923">
        <v>511</v>
      </c>
      <c r="CR923">
        <v>0</v>
      </c>
      <c r="CW923">
        <v>7025743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"01/04/2021 15:32:02.294"</f>
        <v>01/04/2021 15:32:02.294</v>
      </c>
      <c r="C924" t="str">
        <f t="shared" si="202"/>
        <v>FFDDD3C0</v>
      </c>
      <c r="D924" t="s">
        <v>178</v>
      </c>
      <c r="E924">
        <v>9</v>
      </c>
      <c r="F924">
        <v>1009</v>
      </c>
      <c r="G924" t="s">
        <v>114</v>
      </c>
      <c r="J924" t="s">
        <v>179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>"15:32:04.000"</f>
        <v>15:32:04.000</v>
      </c>
      <c r="T924" t="str">
        <f>"15:32:04.000"</f>
        <v>15:32:04.000</v>
      </c>
      <c r="U924" t="str">
        <f t="shared" si="201"/>
        <v>A3817C</v>
      </c>
      <c r="V924">
        <v>0</v>
      </c>
      <c r="W924">
        <v>0</v>
      </c>
      <c r="X924">
        <v>2</v>
      </c>
      <c r="Z924">
        <v>1</v>
      </c>
      <c r="AA924">
        <v>8</v>
      </c>
      <c r="AB924">
        <v>3</v>
      </c>
      <c r="AC924">
        <v>0</v>
      </c>
      <c r="AD924">
        <v>9</v>
      </c>
      <c r="AE924">
        <v>0</v>
      </c>
      <c r="AF924">
        <v>0</v>
      </c>
      <c r="AG924">
        <v>1</v>
      </c>
      <c r="AH924">
        <v>0</v>
      </c>
      <c r="AI924" t="s">
        <v>918</v>
      </c>
      <c r="AJ924">
        <v>35.709107000000003</v>
      </c>
      <c r="AK924" t="s">
        <v>919</v>
      </c>
      <c r="AL924">
        <v>-90.915620000000004</v>
      </c>
      <c r="AM924">
        <v>25</v>
      </c>
      <c r="AN924">
        <v>800</v>
      </c>
      <c r="AO924" t="s">
        <v>118</v>
      </c>
      <c r="AP924">
        <v>-96</v>
      </c>
      <c r="AQ924">
        <v>-17</v>
      </c>
      <c r="AR924">
        <v>-576</v>
      </c>
      <c r="AZ924">
        <v>4366</v>
      </c>
      <c r="BA924">
        <v>1</v>
      </c>
      <c r="BB924" t="str">
        <f t="shared" si="203"/>
        <v xml:space="preserve">N325GC  </v>
      </c>
      <c r="BC924">
        <v>1</v>
      </c>
      <c r="BH924">
        <v>925</v>
      </c>
      <c r="BI924">
        <v>1</v>
      </c>
      <c r="BJ924">
        <v>1</v>
      </c>
      <c r="BK924">
        <v>0</v>
      </c>
      <c r="BL924">
        <v>0</v>
      </c>
      <c r="BO924">
        <v>0</v>
      </c>
      <c r="BP924">
        <v>0</v>
      </c>
      <c r="BW924" t="str">
        <f>"15:32:04.384"</f>
        <v>15:32:04.384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1</v>
      </c>
      <c r="CP924" t="s">
        <v>119</v>
      </c>
      <c r="CQ924">
        <v>511</v>
      </c>
      <c r="CR924">
        <v>0</v>
      </c>
      <c r="CW924">
        <v>7025743</v>
      </c>
      <c r="CY924">
        <v>0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"01/04/2021 15:32:03.484"</f>
        <v>01/04/2021 15:32:03.484</v>
      </c>
      <c r="C925" t="str">
        <f t="shared" si="202"/>
        <v>FFDDD3C0</v>
      </c>
      <c r="D925" t="s">
        <v>178</v>
      </c>
      <c r="E925">
        <v>9</v>
      </c>
      <c r="F925">
        <v>1009</v>
      </c>
      <c r="G925" t="s">
        <v>114</v>
      </c>
      <c r="J925" t="s">
        <v>179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>"15:32:05.000"</f>
        <v>15:32:05.000</v>
      </c>
      <c r="T925" t="str">
        <f>"15:32:05.000"</f>
        <v>15:32:05.000</v>
      </c>
      <c r="U925" t="str">
        <f t="shared" si="201"/>
        <v>A3817C</v>
      </c>
      <c r="V925">
        <v>0</v>
      </c>
      <c r="W925">
        <v>0</v>
      </c>
      <c r="X925">
        <v>2</v>
      </c>
      <c r="Z925">
        <v>1</v>
      </c>
      <c r="AA925">
        <v>8</v>
      </c>
      <c r="AB925">
        <v>3</v>
      </c>
      <c r="AC925">
        <v>0</v>
      </c>
      <c r="AD925">
        <v>9</v>
      </c>
      <c r="AE925">
        <v>0</v>
      </c>
      <c r="AF925">
        <v>0</v>
      </c>
      <c r="AG925">
        <v>1</v>
      </c>
      <c r="AH925">
        <v>0</v>
      </c>
      <c r="AI925" t="s">
        <v>920</v>
      </c>
      <c r="AJ925">
        <v>35.709021</v>
      </c>
      <c r="AK925" t="s">
        <v>921</v>
      </c>
      <c r="AL925">
        <v>-90.916178000000002</v>
      </c>
      <c r="AM925">
        <v>25</v>
      </c>
      <c r="AN925">
        <v>800</v>
      </c>
      <c r="AO925" t="s">
        <v>118</v>
      </c>
      <c r="AP925">
        <v>-96</v>
      </c>
      <c r="AQ925">
        <v>-15</v>
      </c>
      <c r="AR925">
        <v>-384</v>
      </c>
      <c r="AZ925">
        <v>4366</v>
      </c>
      <c r="BA925">
        <v>1</v>
      </c>
      <c r="BB925" t="str">
        <f t="shared" si="203"/>
        <v xml:space="preserve">N325GC  </v>
      </c>
      <c r="BC925">
        <v>1</v>
      </c>
      <c r="BH925">
        <v>900</v>
      </c>
      <c r="BI925">
        <v>1</v>
      </c>
      <c r="BJ925">
        <v>1</v>
      </c>
      <c r="BK925">
        <v>0</v>
      </c>
      <c r="BL925">
        <v>0</v>
      </c>
      <c r="BO925">
        <v>0</v>
      </c>
      <c r="BP925">
        <v>0</v>
      </c>
      <c r="BW925" t="str">
        <f>"15:32:05.574"</f>
        <v>15:32:05.574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2</v>
      </c>
      <c r="CP925" t="s">
        <v>119</v>
      </c>
      <c r="CQ925">
        <v>511</v>
      </c>
      <c r="CR925">
        <v>0</v>
      </c>
      <c r="CW925">
        <v>7025984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"01/04/2021 15:32:03.484"</f>
        <v>01/04/2021 15:32:03.484</v>
      </c>
      <c r="C926" t="str">
        <f t="shared" si="202"/>
        <v>FFDDD3C0</v>
      </c>
      <c r="D926" t="s">
        <v>113</v>
      </c>
      <c r="E926">
        <v>5</v>
      </c>
      <c r="H926">
        <v>169</v>
      </c>
      <c r="I926" t="s">
        <v>114</v>
      </c>
      <c r="J926" t="s">
        <v>115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>"15:32:05.000"</f>
        <v>15:32:05.000</v>
      </c>
      <c r="T926" t="str">
        <f>"15:32:05.000"</f>
        <v>15:32:05.000</v>
      </c>
      <c r="U926" t="str">
        <f t="shared" si="201"/>
        <v>A3817C</v>
      </c>
      <c r="V926">
        <v>0</v>
      </c>
      <c r="W926">
        <v>0</v>
      </c>
      <c r="X926">
        <v>2</v>
      </c>
      <c r="Z926">
        <v>1</v>
      </c>
      <c r="AA926">
        <v>8</v>
      </c>
      <c r="AB926">
        <v>3</v>
      </c>
      <c r="AC926">
        <v>0</v>
      </c>
      <c r="AD926">
        <v>9</v>
      </c>
      <c r="AE926">
        <v>0</v>
      </c>
      <c r="AF926">
        <v>0</v>
      </c>
      <c r="AG926">
        <v>1</v>
      </c>
      <c r="AH926">
        <v>0</v>
      </c>
      <c r="AI926" t="s">
        <v>920</v>
      </c>
      <c r="AJ926">
        <v>35.709021</v>
      </c>
      <c r="AK926" t="s">
        <v>921</v>
      </c>
      <c r="AL926">
        <v>-90.916178000000002</v>
      </c>
      <c r="AM926">
        <v>25</v>
      </c>
      <c r="AN926">
        <v>800</v>
      </c>
      <c r="AO926" t="s">
        <v>118</v>
      </c>
      <c r="AP926">
        <v>-96</v>
      </c>
      <c r="AQ926">
        <v>-15</v>
      </c>
      <c r="AR926">
        <v>-384</v>
      </c>
      <c r="AZ926">
        <v>4366</v>
      </c>
      <c r="BA926">
        <v>1</v>
      </c>
      <c r="BB926" t="str">
        <f t="shared" si="203"/>
        <v xml:space="preserve">N325GC  </v>
      </c>
      <c r="BC926">
        <v>1</v>
      </c>
      <c r="BH926">
        <v>900</v>
      </c>
      <c r="BI926">
        <v>1</v>
      </c>
      <c r="BJ926">
        <v>1</v>
      </c>
      <c r="BK926">
        <v>0</v>
      </c>
      <c r="BL926">
        <v>0</v>
      </c>
      <c r="BO926">
        <v>0</v>
      </c>
      <c r="BP926">
        <v>0</v>
      </c>
      <c r="BW926" t="str">
        <f>"15:32:05.574"</f>
        <v>15:32:05.574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2</v>
      </c>
      <c r="CP926" t="s">
        <v>119</v>
      </c>
      <c r="CQ926">
        <v>511</v>
      </c>
      <c r="CR926">
        <v>0</v>
      </c>
      <c r="CW926">
        <v>7025984</v>
      </c>
      <c r="CY926">
        <v>0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"01/04/2021 15:32:04.191"</f>
        <v>01/04/2021 15:32:04.191</v>
      </c>
      <c r="C927" t="str">
        <f t="shared" si="202"/>
        <v>FFDDD3C0</v>
      </c>
      <c r="D927" t="s">
        <v>178</v>
      </c>
      <c r="E927">
        <v>9</v>
      </c>
      <c r="F927">
        <v>1009</v>
      </c>
      <c r="G927" t="s">
        <v>114</v>
      </c>
      <c r="J927" t="s">
        <v>179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>"15:32:06.000"</f>
        <v>15:32:06.000</v>
      </c>
      <c r="T927" t="str">
        <f>"15:32:06.000"</f>
        <v>15:32:06.000</v>
      </c>
      <c r="U927" t="str">
        <f t="shared" si="201"/>
        <v>A3817C</v>
      </c>
      <c r="V927">
        <v>0</v>
      </c>
      <c r="W927">
        <v>0</v>
      </c>
      <c r="X927">
        <v>2</v>
      </c>
      <c r="Z927">
        <v>1</v>
      </c>
      <c r="AA927">
        <v>8</v>
      </c>
      <c r="AB927">
        <v>3</v>
      </c>
      <c r="AC927">
        <v>0</v>
      </c>
      <c r="AD927">
        <v>9</v>
      </c>
      <c r="AE927">
        <v>0</v>
      </c>
      <c r="AF927">
        <v>0</v>
      </c>
      <c r="AG927">
        <v>1</v>
      </c>
      <c r="AH927">
        <v>0</v>
      </c>
      <c r="AI927" t="s">
        <v>922</v>
      </c>
      <c r="AJ927">
        <v>35.708956999999998</v>
      </c>
      <c r="AK927" t="s">
        <v>923</v>
      </c>
      <c r="AL927">
        <v>-90.916758000000002</v>
      </c>
      <c r="AM927">
        <v>25</v>
      </c>
      <c r="AN927">
        <v>800</v>
      </c>
      <c r="AO927" t="s">
        <v>118</v>
      </c>
      <c r="AP927">
        <v>-96</v>
      </c>
      <c r="AQ927">
        <v>-15</v>
      </c>
      <c r="AR927">
        <v>-256</v>
      </c>
      <c r="AZ927">
        <v>4366</v>
      </c>
      <c r="BA927">
        <v>1</v>
      </c>
      <c r="BB927" t="str">
        <f t="shared" si="203"/>
        <v xml:space="preserve">N325GC  </v>
      </c>
      <c r="BC927">
        <v>1</v>
      </c>
      <c r="BH927">
        <v>900</v>
      </c>
      <c r="BI927">
        <v>1</v>
      </c>
      <c r="BJ927">
        <v>1</v>
      </c>
      <c r="BK927">
        <v>0</v>
      </c>
      <c r="BL927">
        <v>0</v>
      </c>
      <c r="BO927">
        <v>0</v>
      </c>
      <c r="BP927">
        <v>0</v>
      </c>
      <c r="BW927" t="str">
        <f>"15:32:06.269"</f>
        <v>15:32:06.269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2</v>
      </c>
      <c r="CP927" t="s">
        <v>119</v>
      </c>
      <c r="CQ927">
        <v>511</v>
      </c>
      <c r="CR927">
        <v>0</v>
      </c>
      <c r="CW927">
        <v>7026115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"01/04/2021 15:32:04.191"</f>
        <v>01/04/2021 15:32:04.191</v>
      </c>
      <c r="C928" t="str">
        <f t="shared" si="202"/>
        <v>FFDDD3C0</v>
      </c>
      <c r="D928" t="s">
        <v>113</v>
      </c>
      <c r="E928">
        <v>5</v>
      </c>
      <c r="H928">
        <v>169</v>
      </c>
      <c r="I928" t="s">
        <v>114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>"15:32:06.000"</f>
        <v>15:32:06.000</v>
      </c>
      <c r="T928" t="str">
        <f>"15:32:06.000"</f>
        <v>15:32:06.000</v>
      </c>
      <c r="U928" t="str">
        <f t="shared" si="201"/>
        <v>A3817C</v>
      </c>
      <c r="V928">
        <v>0</v>
      </c>
      <c r="W928">
        <v>0</v>
      </c>
      <c r="X928">
        <v>2</v>
      </c>
      <c r="Z928">
        <v>1</v>
      </c>
      <c r="AA928">
        <v>8</v>
      </c>
      <c r="AB928">
        <v>3</v>
      </c>
      <c r="AC928">
        <v>0</v>
      </c>
      <c r="AD928">
        <v>9</v>
      </c>
      <c r="AE928">
        <v>0</v>
      </c>
      <c r="AF928">
        <v>0</v>
      </c>
      <c r="AG928">
        <v>1</v>
      </c>
      <c r="AH928">
        <v>0</v>
      </c>
      <c r="AI928" t="s">
        <v>922</v>
      </c>
      <c r="AJ928">
        <v>35.708956999999998</v>
      </c>
      <c r="AK928" t="s">
        <v>923</v>
      </c>
      <c r="AL928">
        <v>-90.916758000000002</v>
      </c>
      <c r="AM928">
        <v>25</v>
      </c>
      <c r="AN928">
        <v>800</v>
      </c>
      <c r="AO928" t="s">
        <v>118</v>
      </c>
      <c r="AP928">
        <v>-96</v>
      </c>
      <c r="AQ928">
        <v>-15</v>
      </c>
      <c r="AR928">
        <v>-256</v>
      </c>
      <c r="AZ928">
        <v>4366</v>
      </c>
      <c r="BA928">
        <v>1</v>
      </c>
      <c r="BB928" t="str">
        <f t="shared" si="203"/>
        <v xml:space="preserve">N325GC  </v>
      </c>
      <c r="BC928">
        <v>1</v>
      </c>
      <c r="BH928">
        <v>900</v>
      </c>
      <c r="BI928">
        <v>1</v>
      </c>
      <c r="BJ928">
        <v>1</v>
      </c>
      <c r="BK928">
        <v>0</v>
      </c>
      <c r="BL928">
        <v>0</v>
      </c>
      <c r="BO928">
        <v>0</v>
      </c>
      <c r="BP928">
        <v>0</v>
      </c>
      <c r="BW928" t="str">
        <f>"15:32:06.269"</f>
        <v>15:32:06.269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2</v>
      </c>
      <c r="CP928" t="s">
        <v>119</v>
      </c>
      <c r="CQ928">
        <v>511</v>
      </c>
      <c r="CR928">
        <v>0</v>
      </c>
      <c r="CW928">
        <v>7026115</v>
      </c>
      <c r="CY928">
        <v>0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"01/04/2021 15:32:05.556"</f>
        <v>01/04/2021 15:32:05.556</v>
      </c>
      <c r="C929" t="str">
        <f t="shared" si="202"/>
        <v>FFDDD3C0</v>
      </c>
      <c r="D929" t="s">
        <v>178</v>
      </c>
      <c r="E929">
        <v>9</v>
      </c>
      <c r="F929">
        <v>1009</v>
      </c>
      <c r="G929" t="s">
        <v>114</v>
      </c>
      <c r="J929" t="s">
        <v>179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S929" t="str">
        <f>"15:32:07.000"</f>
        <v>15:32:07.000</v>
      </c>
      <c r="T929" t="str">
        <f>"15:32:07.000"</f>
        <v>15:32:07.000</v>
      </c>
      <c r="U929" t="str">
        <f t="shared" si="201"/>
        <v>A3817C</v>
      </c>
      <c r="V929">
        <v>0</v>
      </c>
      <c r="W929">
        <v>0</v>
      </c>
      <c r="X929">
        <v>2</v>
      </c>
      <c r="Z929">
        <v>1</v>
      </c>
      <c r="AA929">
        <v>8</v>
      </c>
      <c r="AB929">
        <v>3</v>
      </c>
      <c r="AC929">
        <v>0</v>
      </c>
      <c r="AD929">
        <v>9</v>
      </c>
      <c r="AE929">
        <v>0</v>
      </c>
      <c r="AF929">
        <v>0</v>
      </c>
      <c r="AG929">
        <v>1</v>
      </c>
      <c r="AH929">
        <v>0</v>
      </c>
      <c r="AI929" t="s">
        <v>924</v>
      </c>
      <c r="AJ929">
        <v>35.708891999999999</v>
      </c>
      <c r="AK929" t="s">
        <v>925</v>
      </c>
      <c r="AL929">
        <v>-90.917337000000003</v>
      </c>
      <c r="AM929">
        <v>25</v>
      </c>
      <c r="AN929">
        <v>800</v>
      </c>
      <c r="AO929" t="s">
        <v>118</v>
      </c>
      <c r="AP929">
        <v>-94</v>
      </c>
      <c r="AQ929">
        <v>-13</v>
      </c>
      <c r="AR929">
        <v>-192</v>
      </c>
      <c r="AZ929">
        <v>4366</v>
      </c>
      <c r="BA929">
        <v>1</v>
      </c>
      <c r="BB929" t="str">
        <f t="shared" si="203"/>
        <v xml:space="preserve">N325GC  </v>
      </c>
      <c r="BC929">
        <v>1</v>
      </c>
      <c r="BH929">
        <v>900</v>
      </c>
      <c r="BI929">
        <v>1</v>
      </c>
      <c r="BJ929">
        <v>1</v>
      </c>
      <c r="BK929">
        <v>0</v>
      </c>
      <c r="BL929">
        <v>0</v>
      </c>
      <c r="BO929">
        <v>0</v>
      </c>
      <c r="BP929">
        <v>0</v>
      </c>
      <c r="BW929" t="str">
        <f>"15:32:07.645"</f>
        <v>15:32:07.645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2</v>
      </c>
      <c r="CP929" t="s">
        <v>119</v>
      </c>
      <c r="CQ929">
        <v>511</v>
      </c>
      <c r="CR929">
        <v>0</v>
      </c>
      <c r="CW929">
        <v>7026373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"01/04/2021 15:32:05.556"</f>
        <v>01/04/2021 15:32:05.556</v>
      </c>
      <c r="C930" t="str">
        <f t="shared" si="202"/>
        <v>FFDDD3C0</v>
      </c>
      <c r="D930" t="s">
        <v>113</v>
      </c>
      <c r="E930">
        <v>5</v>
      </c>
      <c r="H930">
        <v>169</v>
      </c>
      <c r="I930" t="s">
        <v>114</v>
      </c>
      <c r="J930" t="s">
        <v>115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S930" t="str">
        <f>"15:32:07.000"</f>
        <v>15:32:07.000</v>
      </c>
      <c r="T930" t="str">
        <f>"15:32:07.000"</f>
        <v>15:32:07.000</v>
      </c>
      <c r="U930" t="str">
        <f t="shared" si="201"/>
        <v>A3817C</v>
      </c>
      <c r="V930">
        <v>0</v>
      </c>
      <c r="W930">
        <v>0</v>
      </c>
      <c r="X930">
        <v>2</v>
      </c>
      <c r="Z930">
        <v>1</v>
      </c>
      <c r="AA930">
        <v>8</v>
      </c>
      <c r="AB930">
        <v>3</v>
      </c>
      <c r="AC930">
        <v>0</v>
      </c>
      <c r="AD930">
        <v>9</v>
      </c>
      <c r="AE930">
        <v>0</v>
      </c>
      <c r="AF930">
        <v>0</v>
      </c>
      <c r="AG930">
        <v>1</v>
      </c>
      <c r="AH930">
        <v>0</v>
      </c>
      <c r="AI930" t="s">
        <v>924</v>
      </c>
      <c r="AJ930">
        <v>35.708891999999999</v>
      </c>
      <c r="AK930" t="s">
        <v>925</v>
      </c>
      <c r="AL930">
        <v>-90.917337000000003</v>
      </c>
      <c r="AM930">
        <v>25</v>
      </c>
      <c r="AN930">
        <v>800</v>
      </c>
      <c r="AO930" t="s">
        <v>118</v>
      </c>
      <c r="AP930">
        <v>-94</v>
      </c>
      <c r="AQ930">
        <v>-13</v>
      </c>
      <c r="AR930">
        <v>-192</v>
      </c>
      <c r="AZ930">
        <v>4366</v>
      </c>
      <c r="BA930">
        <v>1</v>
      </c>
      <c r="BB930" t="str">
        <f t="shared" si="203"/>
        <v xml:space="preserve">N325GC  </v>
      </c>
      <c r="BC930">
        <v>1</v>
      </c>
      <c r="BH930">
        <v>900</v>
      </c>
      <c r="BI930">
        <v>1</v>
      </c>
      <c r="BJ930">
        <v>1</v>
      </c>
      <c r="BK930">
        <v>0</v>
      </c>
      <c r="BL930">
        <v>0</v>
      </c>
      <c r="BO930">
        <v>0</v>
      </c>
      <c r="BP930">
        <v>0</v>
      </c>
      <c r="BW930" t="str">
        <f>"15:32:07.645"</f>
        <v>15:32:07.645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2</v>
      </c>
      <c r="CP930" t="s">
        <v>119</v>
      </c>
      <c r="CQ930">
        <v>511</v>
      </c>
      <c r="CR930">
        <v>0</v>
      </c>
      <c r="CW930">
        <v>7026373</v>
      </c>
      <c r="CY930">
        <v>0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"01/04/2021 15:32:06.862"</f>
        <v>01/04/2021 15:32:06.862</v>
      </c>
      <c r="C931" t="str">
        <f t="shared" si="202"/>
        <v>FFDDD3C0</v>
      </c>
      <c r="D931" t="s">
        <v>178</v>
      </c>
      <c r="E931">
        <v>9</v>
      </c>
      <c r="F931">
        <v>1009</v>
      </c>
      <c r="G931" t="s">
        <v>114</v>
      </c>
      <c r="J931" t="s">
        <v>179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>"15:32:08.000"</f>
        <v>15:32:08.000</v>
      </c>
      <c r="T931" t="str">
        <f>"15:32:08.000"</f>
        <v>15:32:08.000</v>
      </c>
      <c r="U931" t="str">
        <f t="shared" si="201"/>
        <v>A3817C</v>
      </c>
      <c r="V931">
        <v>0</v>
      </c>
      <c r="W931">
        <v>0</v>
      </c>
      <c r="X931">
        <v>2</v>
      </c>
      <c r="Z931">
        <v>1</v>
      </c>
      <c r="AA931">
        <v>8</v>
      </c>
      <c r="AB931">
        <v>3</v>
      </c>
      <c r="AC931">
        <v>0</v>
      </c>
      <c r="AD931">
        <v>9</v>
      </c>
      <c r="AE931">
        <v>0</v>
      </c>
      <c r="AF931">
        <v>0</v>
      </c>
      <c r="AG931">
        <v>1</v>
      </c>
      <c r="AH931">
        <v>0</v>
      </c>
      <c r="AI931" t="s">
        <v>926</v>
      </c>
      <c r="AJ931">
        <v>35.708827999999997</v>
      </c>
      <c r="AK931" t="s">
        <v>927</v>
      </c>
      <c r="AL931">
        <v>-90.917851999999996</v>
      </c>
      <c r="AM931">
        <v>25</v>
      </c>
      <c r="AN931">
        <v>800</v>
      </c>
      <c r="AO931" t="s">
        <v>118</v>
      </c>
      <c r="AP931">
        <v>-93</v>
      </c>
      <c r="AQ931">
        <v>-10</v>
      </c>
      <c r="AR931">
        <v>-64</v>
      </c>
      <c r="AZ931">
        <v>4366</v>
      </c>
      <c r="BA931">
        <v>1</v>
      </c>
      <c r="BB931" t="str">
        <f t="shared" si="203"/>
        <v xml:space="preserve">N325GC  </v>
      </c>
      <c r="BC931">
        <v>1</v>
      </c>
      <c r="BH931">
        <v>900</v>
      </c>
      <c r="BI931">
        <v>1</v>
      </c>
      <c r="BJ931">
        <v>1</v>
      </c>
      <c r="BK931">
        <v>0</v>
      </c>
      <c r="BL931">
        <v>0</v>
      </c>
      <c r="BO931">
        <v>0</v>
      </c>
      <c r="BP931">
        <v>0</v>
      </c>
      <c r="BW931" t="str">
        <f>"15:32:08.939"</f>
        <v>15:32:08.939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2</v>
      </c>
      <c r="CP931" t="s">
        <v>119</v>
      </c>
      <c r="CQ931">
        <v>511</v>
      </c>
      <c r="CR931">
        <v>0</v>
      </c>
      <c r="CW931">
        <v>7026635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"01/04/2021 15:32:06.862"</f>
        <v>01/04/2021 15:32:06.862</v>
      </c>
      <c r="C932" t="str">
        <f t="shared" si="202"/>
        <v>FFDDD3C0</v>
      </c>
      <c r="D932" t="s">
        <v>113</v>
      </c>
      <c r="E932">
        <v>5</v>
      </c>
      <c r="H932">
        <v>169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>"15:32:08.000"</f>
        <v>15:32:08.000</v>
      </c>
      <c r="T932" t="str">
        <f>"15:32:08.000"</f>
        <v>15:32:08.000</v>
      </c>
      <c r="U932" t="str">
        <f t="shared" si="201"/>
        <v>A3817C</v>
      </c>
      <c r="V932">
        <v>0</v>
      </c>
      <c r="W932">
        <v>0</v>
      </c>
      <c r="X932">
        <v>2</v>
      </c>
      <c r="Z932">
        <v>1</v>
      </c>
      <c r="AA932">
        <v>8</v>
      </c>
      <c r="AB932">
        <v>3</v>
      </c>
      <c r="AC932">
        <v>0</v>
      </c>
      <c r="AD932">
        <v>9</v>
      </c>
      <c r="AE932">
        <v>0</v>
      </c>
      <c r="AF932">
        <v>0</v>
      </c>
      <c r="AG932">
        <v>1</v>
      </c>
      <c r="AH932">
        <v>0</v>
      </c>
      <c r="AI932" t="s">
        <v>926</v>
      </c>
      <c r="AJ932">
        <v>35.708827999999997</v>
      </c>
      <c r="AK932" t="s">
        <v>927</v>
      </c>
      <c r="AL932">
        <v>-90.917851999999996</v>
      </c>
      <c r="AM932">
        <v>25</v>
      </c>
      <c r="AN932">
        <v>800</v>
      </c>
      <c r="AO932" t="s">
        <v>118</v>
      </c>
      <c r="AP932">
        <v>-93</v>
      </c>
      <c r="AQ932">
        <v>-10</v>
      </c>
      <c r="AR932">
        <v>-64</v>
      </c>
      <c r="AZ932">
        <v>4366</v>
      </c>
      <c r="BA932">
        <v>1</v>
      </c>
      <c r="BB932" t="str">
        <f t="shared" si="203"/>
        <v xml:space="preserve">N325GC  </v>
      </c>
      <c r="BC932">
        <v>1</v>
      </c>
      <c r="BH932">
        <v>900</v>
      </c>
      <c r="BI932">
        <v>1</v>
      </c>
      <c r="BJ932">
        <v>1</v>
      </c>
      <c r="BK932">
        <v>0</v>
      </c>
      <c r="BL932">
        <v>0</v>
      </c>
      <c r="BO932">
        <v>0</v>
      </c>
      <c r="BP932">
        <v>0</v>
      </c>
      <c r="BW932" t="str">
        <f>"15:32:08.939"</f>
        <v>15:32:08.939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2</v>
      </c>
      <c r="CP932" t="s">
        <v>119</v>
      </c>
      <c r="CQ932">
        <v>511</v>
      </c>
      <c r="CR932">
        <v>0</v>
      </c>
      <c r="CW932">
        <v>7026635</v>
      </c>
      <c r="CY932">
        <v>0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"01/04/2021 15:32:07.601"</f>
        <v>01/04/2021 15:32:07.601</v>
      </c>
      <c r="C933" t="str">
        <f t="shared" si="202"/>
        <v>FFDDD3C0</v>
      </c>
      <c r="D933" t="s">
        <v>113</v>
      </c>
      <c r="E933">
        <v>5</v>
      </c>
      <c r="H933">
        <v>169</v>
      </c>
      <c r="I933" t="s">
        <v>114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>"15:32:09.000"</f>
        <v>15:32:09.000</v>
      </c>
      <c r="T933" t="str">
        <f>"15:32:09.000"</f>
        <v>15:32:09.000</v>
      </c>
      <c r="U933" t="str">
        <f t="shared" si="201"/>
        <v>A3817C</v>
      </c>
      <c r="V933">
        <v>0</v>
      </c>
      <c r="W933">
        <v>0</v>
      </c>
      <c r="X933">
        <v>2</v>
      </c>
      <c r="Z933">
        <v>1</v>
      </c>
      <c r="AA933">
        <v>8</v>
      </c>
      <c r="AB933">
        <v>3</v>
      </c>
      <c r="AC933">
        <v>0</v>
      </c>
      <c r="AD933">
        <v>9</v>
      </c>
      <c r="AE933">
        <v>0</v>
      </c>
      <c r="AF933">
        <v>0</v>
      </c>
      <c r="AG933">
        <v>1</v>
      </c>
      <c r="AH933">
        <v>0</v>
      </c>
      <c r="AI933" t="s">
        <v>928</v>
      </c>
      <c r="AJ933">
        <v>35.708764000000002</v>
      </c>
      <c r="AK933" t="s">
        <v>929</v>
      </c>
      <c r="AL933">
        <v>-90.918387999999993</v>
      </c>
      <c r="AM933">
        <v>25</v>
      </c>
      <c r="AN933">
        <v>800</v>
      </c>
      <c r="AO933" t="s">
        <v>118</v>
      </c>
      <c r="AP933">
        <v>-93</v>
      </c>
      <c r="AQ933">
        <v>-9</v>
      </c>
      <c r="AR933">
        <v>0</v>
      </c>
      <c r="AZ933">
        <v>4366</v>
      </c>
      <c r="BA933">
        <v>1</v>
      </c>
      <c r="BB933" t="str">
        <f t="shared" si="203"/>
        <v xml:space="preserve">N325GC  </v>
      </c>
      <c r="BC933">
        <v>1</v>
      </c>
      <c r="BH933">
        <v>900</v>
      </c>
      <c r="BI933">
        <v>1</v>
      </c>
      <c r="BJ933">
        <v>1</v>
      </c>
      <c r="BK933">
        <v>0</v>
      </c>
      <c r="BL933">
        <v>0</v>
      </c>
      <c r="BO933">
        <v>0</v>
      </c>
      <c r="BP933">
        <v>0</v>
      </c>
      <c r="BW933" t="str">
        <f>"15:32:09.703"</f>
        <v>15:32:09.703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2</v>
      </c>
      <c r="CP933" t="s">
        <v>119</v>
      </c>
      <c r="CQ933">
        <v>511</v>
      </c>
      <c r="CR933">
        <v>0</v>
      </c>
      <c r="CW933">
        <v>7026786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"01/04/2021 15:32:07.601"</f>
        <v>01/04/2021 15:32:07.601</v>
      </c>
      <c r="C934" t="str">
        <f t="shared" si="202"/>
        <v>FFDDD3C0</v>
      </c>
      <c r="D934" t="s">
        <v>178</v>
      </c>
      <c r="E934">
        <v>9</v>
      </c>
      <c r="F934">
        <v>1009</v>
      </c>
      <c r="G934" t="s">
        <v>114</v>
      </c>
      <c r="J934" t="s">
        <v>179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>"15:32:09.000"</f>
        <v>15:32:09.000</v>
      </c>
      <c r="T934" t="str">
        <f>"15:32:09.000"</f>
        <v>15:32:09.000</v>
      </c>
      <c r="U934" t="str">
        <f t="shared" si="201"/>
        <v>A3817C</v>
      </c>
      <c r="V934">
        <v>0</v>
      </c>
      <c r="W934">
        <v>0</v>
      </c>
      <c r="X934">
        <v>2</v>
      </c>
      <c r="Z934">
        <v>1</v>
      </c>
      <c r="AA934">
        <v>8</v>
      </c>
      <c r="AB934">
        <v>3</v>
      </c>
      <c r="AC934">
        <v>0</v>
      </c>
      <c r="AD934">
        <v>9</v>
      </c>
      <c r="AE934">
        <v>0</v>
      </c>
      <c r="AF934">
        <v>0</v>
      </c>
      <c r="AG934">
        <v>1</v>
      </c>
      <c r="AH934">
        <v>0</v>
      </c>
      <c r="AI934" t="s">
        <v>928</v>
      </c>
      <c r="AJ934">
        <v>35.708764000000002</v>
      </c>
      <c r="AK934" t="s">
        <v>929</v>
      </c>
      <c r="AL934">
        <v>-90.918387999999993</v>
      </c>
      <c r="AM934">
        <v>25</v>
      </c>
      <c r="AN934">
        <v>800</v>
      </c>
      <c r="AO934" t="s">
        <v>118</v>
      </c>
      <c r="AP934">
        <v>-93</v>
      </c>
      <c r="AQ934">
        <v>-9</v>
      </c>
      <c r="AR934">
        <v>0</v>
      </c>
      <c r="AZ934">
        <v>4366</v>
      </c>
      <c r="BA934">
        <v>1</v>
      </c>
      <c r="BB934" t="str">
        <f t="shared" si="203"/>
        <v xml:space="preserve">N325GC  </v>
      </c>
      <c r="BC934">
        <v>1</v>
      </c>
      <c r="BH934">
        <v>900</v>
      </c>
      <c r="BI934">
        <v>1</v>
      </c>
      <c r="BJ934">
        <v>1</v>
      </c>
      <c r="BK934">
        <v>0</v>
      </c>
      <c r="BL934">
        <v>0</v>
      </c>
      <c r="BO934">
        <v>0</v>
      </c>
      <c r="BP934">
        <v>0</v>
      </c>
      <c r="BW934" t="str">
        <f>"15:32:09.703"</f>
        <v>15:32:09.703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2</v>
      </c>
      <c r="CP934" t="s">
        <v>119</v>
      </c>
      <c r="CQ934">
        <v>511</v>
      </c>
      <c r="CR934">
        <v>0</v>
      </c>
      <c r="CW934">
        <v>7026786</v>
      </c>
      <c r="CY934">
        <v>0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"01/04/2021 15:32:08.702"</f>
        <v>01/04/2021 15:32:08.702</v>
      </c>
      <c r="C935" t="str">
        <f t="shared" si="202"/>
        <v>FFDDD3C0</v>
      </c>
      <c r="D935" t="s">
        <v>113</v>
      </c>
      <c r="E935">
        <v>5</v>
      </c>
      <c r="H935">
        <v>169</v>
      </c>
      <c r="I935" t="s">
        <v>114</v>
      </c>
      <c r="J935" t="s">
        <v>115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>"15:32:10.000"</f>
        <v>15:32:10.000</v>
      </c>
      <c r="T935" t="str">
        <f>"15:32:10.000"</f>
        <v>15:32:10.000</v>
      </c>
      <c r="U935" t="str">
        <f t="shared" si="201"/>
        <v>A3817C</v>
      </c>
      <c r="V935">
        <v>0</v>
      </c>
      <c r="W935">
        <v>0</v>
      </c>
      <c r="X935">
        <v>2</v>
      </c>
      <c r="Z935">
        <v>1</v>
      </c>
      <c r="AA935">
        <v>8</v>
      </c>
      <c r="AB935">
        <v>3</v>
      </c>
      <c r="AC935">
        <v>0</v>
      </c>
      <c r="AD935">
        <v>9</v>
      </c>
      <c r="AE935">
        <v>0</v>
      </c>
      <c r="AF935">
        <v>0</v>
      </c>
      <c r="AG935">
        <v>1</v>
      </c>
      <c r="AH935">
        <v>0</v>
      </c>
      <c r="AI935" t="s">
        <v>930</v>
      </c>
      <c r="AJ935">
        <v>35.708720999999997</v>
      </c>
      <c r="AK935" t="s">
        <v>931</v>
      </c>
      <c r="AL935">
        <v>-90.918946000000005</v>
      </c>
      <c r="AM935">
        <v>25</v>
      </c>
      <c r="AN935">
        <v>800</v>
      </c>
      <c r="AO935" t="s">
        <v>118</v>
      </c>
      <c r="AP935">
        <v>-90</v>
      </c>
      <c r="AQ935">
        <v>-7</v>
      </c>
      <c r="AR935">
        <v>64</v>
      </c>
      <c r="AZ935">
        <v>4366</v>
      </c>
      <c r="BA935">
        <v>1</v>
      </c>
      <c r="BB935" t="str">
        <f t="shared" si="203"/>
        <v xml:space="preserve">N325GC  </v>
      </c>
      <c r="BC935">
        <v>1</v>
      </c>
      <c r="BH935">
        <v>900</v>
      </c>
      <c r="BI935">
        <v>1</v>
      </c>
      <c r="BJ935">
        <v>1</v>
      </c>
      <c r="BK935">
        <v>0</v>
      </c>
      <c r="BL935">
        <v>0</v>
      </c>
      <c r="BO935">
        <v>0</v>
      </c>
      <c r="BP935">
        <v>0</v>
      </c>
      <c r="BW935" t="str">
        <f>"15:32:10.796"</f>
        <v>15:32:10.796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2</v>
      </c>
      <c r="CP935" t="s">
        <v>119</v>
      </c>
      <c r="CQ935">
        <v>511</v>
      </c>
      <c r="CR935">
        <v>0</v>
      </c>
      <c r="CW935">
        <v>7027002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"01/04/2021 15:32:08.702"</f>
        <v>01/04/2021 15:32:08.702</v>
      </c>
      <c r="C936" t="str">
        <f t="shared" si="202"/>
        <v>FFDDD3C0</v>
      </c>
      <c r="D936" t="s">
        <v>178</v>
      </c>
      <c r="E936">
        <v>9</v>
      </c>
      <c r="F936">
        <v>1009</v>
      </c>
      <c r="G936" t="s">
        <v>114</v>
      </c>
      <c r="J936" t="s">
        <v>179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>"15:32:10.000"</f>
        <v>15:32:10.000</v>
      </c>
      <c r="T936" t="str">
        <f>"15:32:10.000"</f>
        <v>15:32:10.000</v>
      </c>
      <c r="U936" t="str">
        <f t="shared" si="201"/>
        <v>A3817C</v>
      </c>
      <c r="V936">
        <v>0</v>
      </c>
      <c r="W936">
        <v>0</v>
      </c>
      <c r="X936">
        <v>2</v>
      </c>
      <c r="Z936">
        <v>1</v>
      </c>
      <c r="AA936">
        <v>8</v>
      </c>
      <c r="AB936">
        <v>3</v>
      </c>
      <c r="AC936">
        <v>0</v>
      </c>
      <c r="AD936">
        <v>9</v>
      </c>
      <c r="AE936">
        <v>0</v>
      </c>
      <c r="AF936">
        <v>0</v>
      </c>
      <c r="AG936">
        <v>1</v>
      </c>
      <c r="AH936">
        <v>0</v>
      </c>
      <c r="AI936" t="s">
        <v>930</v>
      </c>
      <c r="AJ936">
        <v>35.708720999999997</v>
      </c>
      <c r="AK936" t="s">
        <v>931</v>
      </c>
      <c r="AL936">
        <v>-90.918946000000005</v>
      </c>
      <c r="AM936">
        <v>25</v>
      </c>
      <c r="AN936">
        <v>800</v>
      </c>
      <c r="AO936" t="s">
        <v>118</v>
      </c>
      <c r="AP936">
        <v>-90</v>
      </c>
      <c r="AQ936">
        <v>-7</v>
      </c>
      <c r="AR936">
        <v>64</v>
      </c>
      <c r="AZ936">
        <v>4366</v>
      </c>
      <c r="BA936">
        <v>1</v>
      </c>
      <c r="BB936" t="str">
        <f t="shared" si="203"/>
        <v xml:space="preserve">N325GC  </v>
      </c>
      <c r="BC936">
        <v>1</v>
      </c>
      <c r="BH936">
        <v>900</v>
      </c>
      <c r="BI936">
        <v>1</v>
      </c>
      <c r="BJ936">
        <v>1</v>
      </c>
      <c r="BK936">
        <v>0</v>
      </c>
      <c r="BL936">
        <v>0</v>
      </c>
      <c r="BO936">
        <v>0</v>
      </c>
      <c r="BP936">
        <v>0</v>
      </c>
      <c r="BW936" t="str">
        <f>"15:32:10.796"</f>
        <v>15:32:10.796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2</v>
      </c>
      <c r="CP936" t="s">
        <v>119</v>
      </c>
      <c r="CQ936">
        <v>511</v>
      </c>
      <c r="CR936">
        <v>0</v>
      </c>
      <c r="CW936">
        <v>7027002</v>
      </c>
      <c r="CY936">
        <v>0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"01/04/2021 15:32:09.864"</f>
        <v>01/04/2021 15:32:09.864</v>
      </c>
      <c r="C937" t="str">
        <f t="shared" si="202"/>
        <v>FFDDD3C0</v>
      </c>
      <c r="D937" t="s">
        <v>113</v>
      </c>
      <c r="E937">
        <v>5</v>
      </c>
      <c r="H937">
        <v>169</v>
      </c>
      <c r="I937" t="s">
        <v>114</v>
      </c>
      <c r="J937" t="s">
        <v>115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>"15:32:11.000"</f>
        <v>15:32:11.000</v>
      </c>
      <c r="T937" t="str">
        <f>"15:32:11.000"</f>
        <v>15:32:11.000</v>
      </c>
      <c r="U937" t="str">
        <f t="shared" si="201"/>
        <v>A3817C</v>
      </c>
      <c r="V937">
        <v>0</v>
      </c>
      <c r="W937">
        <v>0</v>
      </c>
      <c r="X937">
        <v>2</v>
      </c>
      <c r="Z937">
        <v>1</v>
      </c>
      <c r="AA937">
        <v>8</v>
      </c>
      <c r="AB937">
        <v>3</v>
      </c>
      <c r="AC937">
        <v>0</v>
      </c>
      <c r="AD937">
        <v>9</v>
      </c>
      <c r="AE937">
        <v>0</v>
      </c>
      <c r="AF937">
        <v>0</v>
      </c>
      <c r="AG937">
        <v>1</v>
      </c>
      <c r="AH937">
        <v>0</v>
      </c>
      <c r="AI937" t="s">
        <v>932</v>
      </c>
      <c r="AJ937">
        <v>35.708699000000003</v>
      </c>
      <c r="AK937" t="s">
        <v>933</v>
      </c>
      <c r="AL937">
        <v>-90.919460999999998</v>
      </c>
      <c r="AM937">
        <v>25</v>
      </c>
      <c r="AN937">
        <v>800</v>
      </c>
      <c r="AO937" t="s">
        <v>118</v>
      </c>
      <c r="AP937">
        <v>-89</v>
      </c>
      <c r="AQ937">
        <v>-5</v>
      </c>
      <c r="AR937">
        <v>128</v>
      </c>
      <c r="AZ937">
        <v>4366</v>
      </c>
      <c r="BA937">
        <v>1</v>
      </c>
      <c r="BB937" t="str">
        <f t="shared" si="203"/>
        <v xml:space="preserve">N325GC  </v>
      </c>
      <c r="BC937">
        <v>1</v>
      </c>
      <c r="BH937">
        <v>900</v>
      </c>
      <c r="BI937">
        <v>1</v>
      </c>
      <c r="BJ937">
        <v>1</v>
      </c>
      <c r="BK937">
        <v>0</v>
      </c>
      <c r="BL937">
        <v>0</v>
      </c>
      <c r="BO937">
        <v>0</v>
      </c>
      <c r="BP937">
        <v>0</v>
      </c>
      <c r="BW937" t="str">
        <f>"15:32:11.947"</f>
        <v>15:32:11.947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2</v>
      </c>
      <c r="CP937" t="s">
        <v>119</v>
      </c>
      <c r="CQ937">
        <v>511</v>
      </c>
      <c r="CR937">
        <v>0</v>
      </c>
      <c r="CW937">
        <v>7027215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"01/04/2021 15:32:09.864"</f>
        <v>01/04/2021 15:32:09.864</v>
      </c>
      <c r="C938" t="str">
        <f t="shared" si="202"/>
        <v>FFDDD3C0</v>
      </c>
      <c r="D938" t="s">
        <v>178</v>
      </c>
      <c r="E938">
        <v>9</v>
      </c>
      <c r="F938">
        <v>1009</v>
      </c>
      <c r="G938" t="s">
        <v>114</v>
      </c>
      <c r="J938" t="s">
        <v>179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>"15:32:11.000"</f>
        <v>15:32:11.000</v>
      </c>
      <c r="T938" t="str">
        <f>"15:32:11.000"</f>
        <v>15:32:11.000</v>
      </c>
      <c r="U938" t="str">
        <f t="shared" si="201"/>
        <v>A3817C</v>
      </c>
      <c r="V938">
        <v>0</v>
      </c>
      <c r="W938">
        <v>0</v>
      </c>
      <c r="X938">
        <v>2</v>
      </c>
      <c r="Z938">
        <v>1</v>
      </c>
      <c r="AA938">
        <v>8</v>
      </c>
      <c r="AB938">
        <v>3</v>
      </c>
      <c r="AC938">
        <v>0</v>
      </c>
      <c r="AD938">
        <v>9</v>
      </c>
      <c r="AE938">
        <v>0</v>
      </c>
      <c r="AF938">
        <v>0</v>
      </c>
      <c r="AG938">
        <v>1</v>
      </c>
      <c r="AH938">
        <v>0</v>
      </c>
      <c r="AI938" t="s">
        <v>932</v>
      </c>
      <c r="AJ938">
        <v>35.708699000000003</v>
      </c>
      <c r="AK938" t="s">
        <v>933</v>
      </c>
      <c r="AL938">
        <v>-90.919460999999998</v>
      </c>
      <c r="AM938">
        <v>25</v>
      </c>
      <c r="AN938">
        <v>800</v>
      </c>
      <c r="AO938" t="s">
        <v>118</v>
      </c>
      <c r="AP938">
        <v>-89</v>
      </c>
      <c r="AQ938">
        <v>-5</v>
      </c>
      <c r="AR938">
        <v>128</v>
      </c>
      <c r="AZ938">
        <v>4366</v>
      </c>
      <c r="BA938">
        <v>1</v>
      </c>
      <c r="BB938" t="str">
        <f t="shared" si="203"/>
        <v xml:space="preserve">N325GC  </v>
      </c>
      <c r="BC938">
        <v>1</v>
      </c>
      <c r="BH938">
        <v>900</v>
      </c>
      <c r="BI938">
        <v>1</v>
      </c>
      <c r="BJ938">
        <v>1</v>
      </c>
      <c r="BK938">
        <v>0</v>
      </c>
      <c r="BL938">
        <v>0</v>
      </c>
      <c r="BO938">
        <v>0</v>
      </c>
      <c r="BP938">
        <v>0</v>
      </c>
      <c r="BW938" t="str">
        <f>"15:32:11.947"</f>
        <v>15:32:11.947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2</v>
      </c>
      <c r="CP938" t="s">
        <v>119</v>
      </c>
      <c r="CQ938">
        <v>511</v>
      </c>
      <c r="CR938">
        <v>0</v>
      </c>
      <c r="CW938">
        <v>7027215</v>
      </c>
      <c r="CY938">
        <v>0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"01/04/2021 15:32:10.368"</f>
        <v>01/04/2021 15:32:10.368</v>
      </c>
      <c r="C939" t="str">
        <f t="shared" si="202"/>
        <v>FFDDD3C0</v>
      </c>
      <c r="D939" t="s">
        <v>113</v>
      </c>
      <c r="E939">
        <v>5</v>
      </c>
      <c r="H939">
        <v>169</v>
      </c>
      <c r="I939" t="s">
        <v>114</v>
      </c>
      <c r="J939" t="s">
        <v>115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>"15:32:12.000"</f>
        <v>15:32:12.000</v>
      </c>
      <c r="T939" t="str">
        <f>"15:32:12.000"</f>
        <v>15:32:12.000</v>
      </c>
      <c r="U939" t="str">
        <f t="shared" si="201"/>
        <v>A3817C</v>
      </c>
      <c r="V939">
        <v>0</v>
      </c>
      <c r="W939">
        <v>0</v>
      </c>
      <c r="X939">
        <v>2</v>
      </c>
      <c r="Z939">
        <v>1</v>
      </c>
      <c r="AA939">
        <v>8</v>
      </c>
      <c r="AB939">
        <v>3</v>
      </c>
      <c r="AC939">
        <v>0</v>
      </c>
      <c r="AD939">
        <v>9</v>
      </c>
      <c r="AE939">
        <v>0</v>
      </c>
      <c r="AF939">
        <v>0</v>
      </c>
      <c r="AG939">
        <v>1</v>
      </c>
      <c r="AH939">
        <v>0</v>
      </c>
      <c r="AI939" t="s">
        <v>934</v>
      </c>
      <c r="AJ939">
        <v>35.708655999999998</v>
      </c>
      <c r="AK939" t="s">
        <v>935</v>
      </c>
      <c r="AL939">
        <v>-90.919976000000005</v>
      </c>
      <c r="AM939">
        <v>25</v>
      </c>
      <c r="AN939">
        <v>800</v>
      </c>
      <c r="AO939" t="s">
        <v>118</v>
      </c>
      <c r="AP939">
        <v>-90</v>
      </c>
      <c r="AQ939">
        <v>-6</v>
      </c>
      <c r="AR939">
        <v>64</v>
      </c>
      <c r="AZ939">
        <v>4366</v>
      </c>
      <c r="BA939">
        <v>1</v>
      </c>
      <c r="BB939" t="str">
        <f t="shared" si="203"/>
        <v xml:space="preserve">N325GC  </v>
      </c>
      <c r="BC939">
        <v>1</v>
      </c>
      <c r="BH939">
        <v>900</v>
      </c>
      <c r="BI939">
        <v>1</v>
      </c>
      <c r="BJ939">
        <v>1</v>
      </c>
      <c r="BK939">
        <v>0</v>
      </c>
      <c r="BL939">
        <v>0</v>
      </c>
      <c r="BO939">
        <v>0</v>
      </c>
      <c r="BP939">
        <v>0</v>
      </c>
      <c r="BW939" t="str">
        <f>"15:32:12.439"</f>
        <v>15:32:12.439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2</v>
      </c>
      <c r="CP939" t="s">
        <v>119</v>
      </c>
      <c r="CQ939">
        <v>511</v>
      </c>
      <c r="CR939">
        <v>0</v>
      </c>
      <c r="CW939">
        <v>7027311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"01/04/2021 15:32:10.368"</f>
        <v>01/04/2021 15:32:10.368</v>
      </c>
      <c r="C940" t="str">
        <f t="shared" si="202"/>
        <v>FFDDD3C0</v>
      </c>
      <c r="D940" t="s">
        <v>178</v>
      </c>
      <c r="E940">
        <v>9</v>
      </c>
      <c r="F940">
        <v>1009</v>
      </c>
      <c r="G940" t="s">
        <v>114</v>
      </c>
      <c r="J940" t="s">
        <v>179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>"15:32:12.000"</f>
        <v>15:32:12.000</v>
      </c>
      <c r="T940" t="str">
        <f>"15:32:12.000"</f>
        <v>15:32:12.000</v>
      </c>
      <c r="U940" t="str">
        <f t="shared" si="201"/>
        <v>A3817C</v>
      </c>
      <c r="V940">
        <v>0</v>
      </c>
      <c r="W940">
        <v>0</v>
      </c>
      <c r="X940">
        <v>2</v>
      </c>
      <c r="Z940">
        <v>1</v>
      </c>
      <c r="AA940">
        <v>8</v>
      </c>
      <c r="AB940">
        <v>3</v>
      </c>
      <c r="AC940">
        <v>0</v>
      </c>
      <c r="AD940">
        <v>9</v>
      </c>
      <c r="AE940">
        <v>0</v>
      </c>
      <c r="AF940">
        <v>0</v>
      </c>
      <c r="AG940">
        <v>1</v>
      </c>
      <c r="AH940">
        <v>0</v>
      </c>
      <c r="AI940" t="s">
        <v>934</v>
      </c>
      <c r="AJ940">
        <v>35.708655999999998</v>
      </c>
      <c r="AK940" t="s">
        <v>935</v>
      </c>
      <c r="AL940">
        <v>-90.919976000000005</v>
      </c>
      <c r="AM940">
        <v>25</v>
      </c>
      <c r="AN940">
        <v>800</v>
      </c>
      <c r="AO940" t="s">
        <v>118</v>
      </c>
      <c r="AP940">
        <v>-90</v>
      </c>
      <c r="AQ940">
        <v>-6</v>
      </c>
      <c r="AR940">
        <v>64</v>
      </c>
      <c r="AZ940">
        <v>4366</v>
      </c>
      <c r="BA940">
        <v>1</v>
      </c>
      <c r="BB940" t="str">
        <f t="shared" si="203"/>
        <v xml:space="preserve">N325GC  </v>
      </c>
      <c r="BC940">
        <v>1</v>
      </c>
      <c r="BH940">
        <v>900</v>
      </c>
      <c r="BI940">
        <v>1</v>
      </c>
      <c r="BJ940">
        <v>1</v>
      </c>
      <c r="BK940">
        <v>0</v>
      </c>
      <c r="BL940">
        <v>0</v>
      </c>
      <c r="BO940">
        <v>0</v>
      </c>
      <c r="BP940">
        <v>0</v>
      </c>
      <c r="BW940" t="str">
        <f>"15:32:12.439"</f>
        <v>15:32:12.439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2</v>
      </c>
      <c r="CP940" t="s">
        <v>119</v>
      </c>
      <c r="CQ940">
        <v>511</v>
      </c>
      <c r="CR940">
        <v>0</v>
      </c>
      <c r="CW940">
        <v>7027311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"01/04/2021 15:32:11.898"</f>
        <v>01/04/2021 15:32:11.898</v>
      </c>
      <c r="C941" t="str">
        <f t="shared" si="202"/>
        <v>FFDDD3C0</v>
      </c>
      <c r="D941" t="s">
        <v>178</v>
      </c>
      <c r="E941">
        <v>9</v>
      </c>
      <c r="F941">
        <v>1009</v>
      </c>
      <c r="G941" t="s">
        <v>114</v>
      </c>
      <c r="J941" t="s">
        <v>179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>"15:32:13.000"</f>
        <v>15:32:13.000</v>
      </c>
      <c r="T941" t="str">
        <f>"15:32:13.000"</f>
        <v>15:32:13.000</v>
      </c>
      <c r="U941" t="str">
        <f t="shared" si="201"/>
        <v>A3817C</v>
      </c>
      <c r="V941">
        <v>0</v>
      </c>
      <c r="W941">
        <v>0</v>
      </c>
      <c r="X941">
        <v>2</v>
      </c>
      <c r="Z941">
        <v>1</v>
      </c>
      <c r="AA941">
        <v>8</v>
      </c>
      <c r="AB941">
        <v>3</v>
      </c>
      <c r="AC941">
        <v>0</v>
      </c>
      <c r="AD941">
        <v>9</v>
      </c>
      <c r="AE941">
        <v>0</v>
      </c>
      <c r="AF941">
        <v>0</v>
      </c>
      <c r="AG941">
        <v>1</v>
      </c>
      <c r="AH941">
        <v>0</v>
      </c>
      <c r="AI941" t="s">
        <v>936</v>
      </c>
      <c r="AJ941">
        <v>35.708613</v>
      </c>
      <c r="AK941" t="s">
        <v>937</v>
      </c>
      <c r="AL941">
        <v>-90.920490999999998</v>
      </c>
      <c r="AM941">
        <v>25</v>
      </c>
      <c r="AN941">
        <v>800</v>
      </c>
      <c r="AO941" t="s">
        <v>118</v>
      </c>
      <c r="AP941">
        <v>-88</v>
      </c>
      <c r="AQ941">
        <v>-6</v>
      </c>
      <c r="AR941">
        <v>0</v>
      </c>
      <c r="AZ941">
        <v>4366</v>
      </c>
      <c r="BA941">
        <v>1</v>
      </c>
      <c r="BB941" t="str">
        <f t="shared" si="203"/>
        <v xml:space="preserve">N325GC  </v>
      </c>
      <c r="BC941">
        <v>1</v>
      </c>
      <c r="BH941">
        <v>900</v>
      </c>
      <c r="BI941">
        <v>1</v>
      </c>
      <c r="BJ941">
        <v>1</v>
      </c>
      <c r="BK941">
        <v>0</v>
      </c>
      <c r="BL941">
        <v>0</v>
      </c>
      <c r="BO941">
        <v>0</v>
      </c>
      <c r="BP941">
        <v>0</v>
      </c>
      <c r="BW941" t="str">
        <f>"15:32:13.979"</f>
        <v>15:32:13.979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1</v>
      </c>
      <c r="CP941" t="s">
        <v>119</v>
      </c>
      <c r="CQ941">
        <v>511</v>
      </c>
      <c r="CR941">
        <v>0</v>
      </c>
      <c r="CW941">
        <v>7027617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"01/04/2021 15:32:11.898"</f>
        <v>01/04/2021 15:32:11.898</v>
      </c>
      <c r="C942" t="str">
        <f t="shared" si="202"/>
        <v>FFDDD3C0</v>
      </c>
      <c r="D942" t="s">
        <v>113</v>
      </c>
      <c r="E942">
        <v>5</v>
      </c>
      <c r="H942">
        <v>169</v>
      </c>
      <c r="I942" t="s">
        <v>114</v>
      </c>
      <c r="J942" t="s">
        <v>115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>"15:32:13.000"</f>
        <v>15:32:13.000</v>
      </c>
      <c r="T942" t="str">
        <f>"15:32:13.000"</f>
        <v>15:32:13.000</v>
      </c>
      <c r="U942" t="str">
        <f t="shared" si="201"/>
        <v>A3817C</v>
      </c>
      <c r="V942">
        <v>0</v>
      </c>
      <c r="W942">
        <v>0</v>
      </c>
      <c r="X942">
        <v>2</v>
      </c>
      <c r="Z942">
        <v>1</v>
      </c>
      <c r="AA942">
        <v>8</v>
      </c>
      <c r="AB942">
        <v>3</v>
      </c>
      <c r="AC942">
        <v>0</v>
      </c>
      <c r="AD942">
        <v>9</v>
      </c>
      <c r="AE942">
        <v>0</v>
      </c>
      <c r="AF942">
        <v>0</v>
      </c>
      <c r="AG942">
        <v>1</v>
      </c>
      <c r="AH942">
        <v>0</v>
      </c>
      <c r="AI942" t="s">
        <v>936</v>
      </c>
      <c r="AJ942">
        <v>35.708613</v>
      </c>
      <c r="AK942" t="s">
        <v>937</v>
      </c>
      <c r="AL942">
        <v>-90.920490999999998</v>
      </c>
      <c r="AM942">
        <v>25</v>
      </c>
      <c r="AN942">
        <v>800</v>
      </c>
      <c r="AO942" t="s">
        <v>118</v>
      </c>
      <c r="AP942">
        <v>-88</v>
      </c>
      <c r="AQ942">
        <v>-6</v>
      </c>
      <c r="AR942">
        <v>0</v>
      </c>
      <c r="AZ942">
        <v>4366</v>
      </c>
      <c r="BA942">
        <v>1</v>
      </c>
      <c r="BB942" t="str">
        <f t="shared" si="203"/>
        <v xml:space="preserve">N325GC  </v>
      </c>
      <c r="BC942">
        <v>1</v>
      </c>
      <c r="BH942">
        <v>900</v>
      </c>
      <c r="BI942">
        <v>1</v>
      </c>
      <c r="BJ942">
        <v>1</v>
      </c>
      <c r="BK942">
        <v>0</v>
      </c>
      <c r="BL942">
        <v>0</v>
      </c>
      <c r="BO942">
        <v>0</v>
      </c>
      <c r="BP942">
        <v>0</v>
      </c>
      <c r="BW942" t="str">
        <f>"15:32:13.979"</f>
        <v>15:32:13.979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1</v>
      </c>
      <c r="CP942" t="s">
        <v>119</v>
      </c>
      <c r="CQ942">
        <v>511</v>
      </c>
      <c r="CR942">
        <v>0</v>
      </c>
      <c r="CW942">
        <v>7027617</v>
      </c>
      <c r="CY942">
        <v>0</v>
      </c>
      <c r="CZ942">
        <v>0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"01/04/2021 15:32:12.789"</f>
        <v>01/04/2021 15:32:12.789</v>
      </c>
      <c r="C943" t="str">
        <f t="shared" si="202"/>
        <v>FFDDD3C0</v>
      </c>
      <c r="D943" t="s">
        <v>113</v>
      </c>
      <c r="E943">
        <v>5</v>
      </c>
      <c r="H943">
        <v>169</v>
      </c>
      <c r="I943" t="s">
        <v>114</v>
      </c>
      <c r="J943" t="s">
        <v>115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>"15:32:14.000"</f>
        <v>15:32:14.000</v>
      </c>
      <c r="T943" t="str">
        <f>"15:32:14.000"</f>
        <v>15:32:14.000</v>
      </c>
      <c r="U943" t="str">
        <f t="shared" si="201"/>
        <v>A3817C</v>
      </c>
      <c r="V943">
        <v>0</v>
      </c>
      <c r="W943">
        <v>0</v>
      </c>
      <c r="X943">
        <v>2</v>
      </c>
      <c r="Z943">
        <v>1</v>
      </c>
      <c r="AA943">
        <v>8</v>
      </c>
      <c r="AB943">
        <v>3</v>
      </c>
      <c r="AC943">
        <v>0</v>
      </c>
      <c r="AD943">
        <v>9</v>
      </c>
      <c r="AE943">
        <v>0</v>
      </c>
      <c r="AF943">
        <v>0</v>
      </c>
      <c r="AG943">
        <v>1</v>
      </c>
      <c r="AH943">
        <v>0</v>
      </c>
      <c r="AI943" t="s">
        <v>938</v>
      </c>
      <c r="AJ943">
        <v>35.708592000000003</v>
      </c>
      <c r="AK943" t="s">
        <v>939</v>
      </c>
      <c r="AL943">
        <v>-90.921006000000006</v>
      </c>
      <c r="AM943">
        <v>25</v>
      </c>
      <c r="AN943">
        <v>800</v>
      </c>
      <c r="AO943" t="s">
        <v>118</v>
      </c>
      <c r="AP943">
        <v>-87</v>
      </c>
      <c r="AQ943">
        <v>-4</v>
      </c>
      <c r="AR943">
        <v>-128</v>
      </c>
      <c r="AZ943">
        <v>4366</v>
      </c>
      <c r="BA943">
        <v>1</v>
      </c>
      <c r="BB943" t="str">
        <f t="shared" si="203"/>
        <v xml:space="preserve">N325GC  </v>
      </c>
      <c r="BC943">
        <v>1</v>
      </c>
      <c r="BH943">
        <v>900</v>
      </c>
      <c r="BI943">
        <v>1</v>
      </c>
      <c r="BJ943">
        <v>1</v>
      </c>
      <c r="BK943">
        <v>0</v>
      </c>
      <c r="BL943">
        <v>0</v>
      </c>
      <c r="BO943">
        <v>0</v>
      </c>
      <c r="BP943">
        <v>0</v>
      </c>
      <c r="BW943" t="str">
        <f>"15:32:14.870"</f>
        <v>15:32:14.870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2</v>
      </c>
      <c r="CP943" t="s">
        <v>119</v>
      </c>
      <c r="CQ943">
        <v>511</v>
      </c>
      <c r="CR943">
        <v>0</v>
      </c>
      <c r="CW943">
        <v>7027803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"01/04/2021 15:32:12.789"</f>
        <v>01/04/2021 15:32:12.789</v>
      </c>
      <c r="C944" t="str">
        <f t="shared" si="202"/>
        <v>FFDDD3C0</v>
      </c>
      <c r="D944" t="s">
        <v>178</v>
      </c>
      <c r="E944">
        <v>9</v>
      </c>
      <c r="F944">
        <v>1009</v>
      </c>
      <c r="G944" t="s">
        <v>114</v>
      </c>
      <c r="J944" t="s">
        <v>179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>"15:32:14.000"</f>
        <v>15:32:14.000</v>
      </c>
      <c r="T944" t="str">
        <f>"15:32:14.000"</f>
        <v>15:32:14.000</v>
      </c>
      <c r="U944" t="str">
        <f t="shared" si="201"/>
        <v>A3817C</v>
      </c>
      <c r="V944">
        <v>0</v>
      </c>
      <c r="W944">
        <v>0</v>
      </c>
      <c r="X944">
        <v>2</v>
      </c>
      <c r="Z944">
        <v>1</v>
      </c>
      <c r="AA944">
        <v>8</v>
      </c>
      <c r="AB944">
        <v>3</v>
      </c>
      <c r="AC944">
        <v>0</v>
      </c>
      <c r="AD944">
        <v>9</v>
      </c>
      <c r="AE944">
        <v>0</v>
      </c>
      <c r="AF944">
        <v>0</v>
      </c>
      <c r="AG944">
        <v>1</v>
      </c>
      <c r="AH944">
        <v>0</v>
      </c>
      <c r="AI944" t="s">
        <v>938</v>
      </c>
      <c r="AJ944">
        <v>35.708592000000003</v>
      </c>
      <c r="AK944" t="s">
        <v>939</v>
      </c>
      <c r="AL944">
        <v>-90.921006000000006</v>
      </c>
      <c r="AM944">
        <v>25</v>
      </c>
      <c r="AN944">
        <v>800</v>
      </c>
      <c r="AO944" t="s">
        <v>118</v>
      </c>
      <c r="AP944">
        <v>-87</v>
      </c>
      <c r="AQ944">
        <v>-4</v>
      </c>
      <c r="AR944">
        <v>-128</v>
      </c>
      <c r="AZ944">
        <v>4366</v>
      </c>
      <c r="BA944">
        <v>1</v>
      </c>
      <c r="BB944" t="str">
        <f t="shared" si="203"/>
        <v xml:space="preserve">N325GC  </v>
      </c>
      <c r="BC944">
        <v>1</v>
      </c>
      <c r="BH944">
        <v>900</v>
      </c>
      <c r="BI944">
        <v>1</v>
      </c>
      <c r="BJ944">
        <v>1</v>
      </c>
      <c r="BK944">
        <v>0</v>
      </c>
      <c r="BL944">
        <v>0</v>
      </c>
      <c r="BO944">
        <v>0</v>
      </c>
      <c r="BP944">
        <v>0</v>
      </c>
      <c r="BW944" t="str">
        <f>"15:32:14.870"</f>
        <v>15:32:14.870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2</v>
      </c>
      <c r="CP944" t="s">
        <v>119</v>
      </c>
      <c r="CQ944">
        <v>511</v>
      </c>
      <c r="CR944">
        <v>0</v>
      </c>
      <c r="CW944">
        <v>7027803</v>
      </c>
      <c r="CY944">
        <v>0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"01/04/2021 15:32:13.343"</f>
        <v>01/04/2021 15:32:13.343</v>
      </c>
      <c r="C945" t="str">
        <f t="shared" si="202"/>
        <v>FFDDD3C0</v>
      </c>
      <c r="D945" t="s">
        <v>113</v>
      </c>
      <c r="E945">
        <v>5</v>
      </c>
      <c r="H945">
        <v>169</v>
      </c>
      <c r="I945" t="s">
        <v>114</v>
      </c>
      <c r="J945" t="s">
        <v>115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>"15:32:15.000"</f>
        <v>15:32:15.000</v>
      </c>
      <c r="T945" t="str">
        <f>"15:32:15.000"</f>
        <v>15:32:15.000</v>
      </c>
      <c r="U945" t="str">
        <f t="shared" si="201"/>
        <v>A3817C</v>
      </c>
      <c r="V945">
        <v>0</v>
      </c>
      <c r="W945">
        <v>0</v>
      </c>
      <c r="X945">
        <v>2</v>
      </c>
      <c r="Z945">
        <v>1</v>
      </c>
      <c r="AA945">
        <v>8</v>
      </c>
      <c r="AB945">
        <v>3</v>
      </c>
      <c r="AC945">
        <v>0</v>
      </c>
      <c r="AD945">
        <v>9</v>
      </c>
      <c r="AE945">
        <v>0</v>
      </c>
      <c r="AF945">
        <v>0</v>
      </c>
      <c r="AG945">
        <v>1</v>
      </c>
      <c r="AH945">
        <v>0</v>
      </c>
      <c r="AI945" t="s">
        <v>940</v>
      </c>
      <c r="AJ945">
        <v>35.708570000000002</v>
      </c>
      <c r="AK945" t="s">
        <v>941</v>
      </c>
      <c r="AL945">
        <v>-90.921499999999995</v>
      </c>
      <c r="AM945">
        <v>25</v>
      </c>
      <c r="AN945">
        <v>800</v>
      </c>
      <c r="AO945" t="s">
        <v>118</v>
      </c>
      <c r="AP945">
        <v>-88</v>
      </c>
      <c r="AQ945">
        <v>-6</v>
      </c>
      <c r="AR945">
        <v>-128</v>
      </c>
      <c r="AZ945">
        <v>4366</v>
      </c>
      <c r="BA945">
        <v>1</v>
      </c>
      <c r="BB945" t="str">
        <f t="shared" si="203"/>
        <v xml:space="preserve">N325GC  </v>
      </c>
      <c r="BC945">
        <v>1</v>
      </c>
      <c r="BH945">
        <v>900</v>
      </c>
      <c r="BI945">
        <v>1</v>
      </c>
      <c r="BJ945">
        <v>1</v>
      </c>
      <c r="BK945">
        <v>0</v>
      </c>
      <c r="BL945">
        <v>0</v>
      </c>
      <c r="BO945">
        <v>0</v>
      </c>
      <c r="BP945">
        <v>0</v>
      </c>
      <c r="BW945" t="str">
        <f>"15:32:15.398"</f>
        <v>15:32:15.398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2</v>
      </c>
      <c r="CP945" t="s">
        <v>119</v>
      </c>
      <c r="CQ945">
        <v>511</v>
      </c>
      <c r="CR945">
        <v>0</v>
      </c>
      <c r="CW945">
        <v>7027906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"01/04/2021 15:32:13.343"</f>
        <v>01/04/2021 15:32:13.343</v>
      </c>
      <c r="C946" t="str">
        <f t="shared" si="202"/>
        <v>FFDDD3C0</v>
      </c>
      <c r="D946" t="s">
        <v>178</v>
      </c>
      <c r="E946">
        <v>9</v>
      </c>
      <c r="F946">
        <v>1009</v>
      </c>
      <c r="G946" t="s">
        <v>114</v>
      </c>
      <c r="J946" t="s">
        <v>179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>"15:32:15.000"</f>
        <v>15:32:15.000</v>
      </c>
      <c r="T946" t="str">
        <f>"15:32:15.000"</f>
        <v>15:32:15.000</v>
      </c>
      <c r="U946" t="str">
        <f t="shared" si="201"/>
        <v>A3817C</v>
      </c>
      <c r="V946">
        <v>0</v>
      </c>
      <c r="W946">
        <v>0</v>
      </c>
      <c r="X946">
        <v>2</v>
      </c>
      <c r="Z946">
        <v>1</v>
      </c>
      <c r="AA946">
        <v>8</v>
      </c>
      <c r="AB946">
        <v>3</v>
      </c>
      <c r="AC946">
        <v>0</v>
      </c>
      <c r="AD946">
        <v>9</v>
      </c>
      <c r="AE946">
        <v>0</v>
      </c>
      <c r="AF946">
        <v>0</v>
      </c>
      <c r="AG946">
        <v>1</v>
      </c>
      <c r="AH946">
        <v>0</v>
      </c>
      <c r="AI946" t="s">
        <v>940</v>
      </c>
      <c r="AJ946">
        <v>35.708570000000002</v>
      </c>
      <c r="AK946" t="s">
        <v>941</v>
      </c>
      <c r="AL946">
        <v>-90.921499999999995</v>
      </c>
      <c r="AM946">
        <v>25</v>
      </c>
      <c r="AN946">
        <v>800</v>
      </c>
      <c r="AO946" t="s">
        <v>118</v>
      </c>
      <c r="AP946">
        <v>-88</v>
      </c>
      <c r="AQ946">
        <v>-6</v>
      </c>
      <c r="AR946">
        <v>-128</v>
      </c>
      <c r="AZ946">
        <v>4366</v>
      </c>
      <c r="BA946">
        <v>1</v>
      </c>
      <c r="BB946" t="str">
        <f t="shared" si="203"/>
        <v xml:space="preserve">N325GC  </v>
      </c>
      <c r="BC946">
        <v>1</v>
      </c>
      <c r="BH946">
        <v>900</v>
      </c>
      <c r="BI946">
        <v>1</v>
      </c>
      <c r="BJ946">
        <v>1</v>
      </c>
      <c r="BK946">
        <v>0</v>
      </c>
      <c r="BL946">
        <v>0</v>
      </c>
      <c r="BO946">
        <v>0</v>
      </c>
      <c r="BP946">
        <v>0</v>
      </c>
      <c r="BW946" t="str">
        <f>"15:32:15.398"</f>
        <v>15:32:15.398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2</v>
      </c>
      <c r="CP946" t="s">
        <v>119</v>
      </c>
      <c r="CQ946">
        <v>511</v>
      </c>
      <c r="CR946">
        <v>0</v>
      </c>
      <c r="CW946">
        <v>7027906</v>
      </c>
      <c r="CY946">
        <v>0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"01/04/2021 15:32:14.207"</f>
        <v>01/04/2021 15:32:14.207</v>
      </c>
      <c r="C947" t="str">
        <f t="shared" ref="C947:C964" si="204">"FFDDD3C0"</f>
        <v>FFDDD3C0</v>
      </c>
      <c r="D947" t="s">
        <v>113</v>
      </c>
      <c r="E947">
        <v>5</v>
      </c>
      <c r="H947">
        <v>169</v>
      </c>
      <c r="I947" t="s">
        <v>114</v>
      </c>
      <c r="J947" t="s">
        <v>115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>"15:32:16.000"</f>
        <v>15:32:16.000</v>
      </c>
      <c r="T947" t="str">
        <f>"15:32:16.000"</f>
        <v>15:32:16.000</v>
      </c>
      <c r="U947" t="str">
        <f t="shared" si="201"/>
        <v>A3817C</v>
      </c>
      <c r="V947">
        <v>0</v>
      </c>
      <c r="W947">
        <v>0</v>
      </c>
      <c r="X947">
        <v>2</v>
      </c>
      <c r="Z947">
        <v>1</v>
      </c>
      <c r="AA947">
        <v>8</v>
      </c>
      <c r="AB947">
        <v>3</v>
      </c>
      <c r="AC947">
        <v>0</v>
      </c>
      <c r="AD947">
        <v>9</v>
      </c>
      <c r="AE947">
        <v>0</v>
      </c>
      <c r="AF947">
        <v>0</v>
      </c>
      <c r="AG947">
        <v>1</v>
      </c>
      <c r="AH947">
        <v>0</v>
      </c>
      <c r="AI947" t="s">
        <v>942</v>
      </c>
      <c r="AJ947">
        <v>35.708548999999998</v>
      </c>
      <c r="AK947" t="s">
        <v>943</v>
      </c>
      <c r="AL947">
        <v>-90.922015000000002</v>
      </c>
      <c r="AM947">
        <v>25</v>
      </c>
      <c r="AN947">
        <v>800</v>
      </c>
      <c r="AO947" t="s">
        <v>118</v>
      </c>
      <c r="AP947">
        <v>-86</v>
      </c>
      <c r="AQ947">
        <v>-3</v>
      </c>
      <c r="AR947">
        <v>-128</v>
      </c>
      <c r="AZ947">
        <v>4366</v>
      </c>
      <c r="BA947">
        <v>1</v>
      </c>
      <c r="BB947" t="str">
        <f t="shared" ref="BB947:BB964" si="205">"N325GC  "</f>
        <v xml:space="preserve">N325GC  </v>
      </c>
      <c r="BC947">
        <v>1</v>
      </c>
      <c r="BH947">
        <v>900</v>
      </c>
      <c r="BI947">
        <v>1</v>
      </c>
      <c r="BJ947">
        <v>1</v>
      </c>
      <c r="BK947">
        <v>0</v>
      </c>
      <c r="BL947">
        <v>0</v>
      </c>
      <c r="BO947">
        <v>0</v>
      </c>
      <c r="BP947">
        <v>0</v>
      </c>
      <c r="BW947" t="str">
        <f>"15:32:16.289"</f>
        <v>15:32:16.289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1</v>
      </c>
      <c r="CP947" t="s">
        <v>119</v>
      </c>
      <c r="CQ947">
        <v>511</v>
      </c>
      <c r="CR947">
        <v>0</v>
      </c>
      <c r="CW947">
        <v>7028084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"01/04/2021 15:32:14.207"</f>
        <v>01/04/2021 15:32:14.207</v>
      </c>
      <c r="C948" t="str">
        <f t="shared" si="204"/>
        <v>FFDDD3C0</v>
      </c>
      <c r="D948" t="s">
        <v>178</v>
      </c>
      <c r="E948">
        <v>9</v>
      </c>
      <c r="F948">
        <v>1009</v>
      </c>
      <c r="G948" t="s">
        <v>114</v>
      </c>
      <c r="J948" t="s">
        <v>179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>"15:32:16.000"</f>
        <v>15:32:16.000</v>
      </c>
      <c r="T948" t="str">
        <f>"15:32:16.000"</f>
        <v>15:32:16.000</v>
      </c>
      <c r="U948" t="str">
        <f t="shared" si="201"/>
        <v>A3817C</v>
      </c>
      <c r="V948">
        <v>0</v>
      </c>
      <c r="W948">
        <v>0</v>
      </c>
      <c r="X948">
        <v>2</v>
      </c>
      <c r="Z948">
        <v>1</v>
      </c>
      <c r="AA948">
        <v>8</v>
      </c>
      <c r="AB948">
        <v>3</v>
      </c>
      <c r="AC948">
        <v>0</v>
      </c>
      <c r="AD948">
        <v>9</v>
      </c>
      <c r="AE948">
        <v>0</v>
      </c>
      <c r="AF948">
        <v>0</v>
      </c>
      <c r="AG948">
        <v>1</v>
      </c>
      <c r="AH948">
        <v>0</v>
      </c>
      <c r="AI948" t="s">
        <v>942</v>
      </c>
      <c r="AJ948">
        <v>35.708548999999998</v>
      </c>
      <c r="AK948" t="s">
        <v>943</v>
      </c>
      <c r="AL948">
        <v>-90.922015000000002</v>
      </c>
      <c r="AM948">
        <v>25</v>
      </c>
      <c r="AN948">
        <v>800</v>
      </c>
      <c r="AO948" t="s">
        <v>118</v>
      </c>
      <c r="AP948">
        <v>-86</v>
      </c>
      <c r="AQ948">
        <v>-3</v>
      </c>
      <c r="AR948">
        <v>-128</v>
      </c>
      <c r="AZ948">
        <v>4366</v>
      </c>
      <c r="BA948">
        <v>1</v>
      </c>
      <c r="BB948" t="str">
        <f t="shared" si="205"/>
        <v xml:space="preserve">N325GC  </v>
      </c>
      <c r="BC948">
        <v>1</v>
      </c>
      <c r="BH948">
        <v>900</v>
      </c>
      <c r="BI948">
        <v>1</v>
      </c>
      <c r="BJ948">
        <v>1</v>
      </c>
      <c r="BK948">
        <v>0</v>
      </c>
      <c r="BL948">
        <v>0</v>
      </c>
      <c r="BO948">
        <v>0</v>
      </c>
      <c r="BP948">
        <v>0</v>
      </c>
      <c r="BW948" t="str">
        <f>"15:32:16.289"</f>
        <v>15:32:16.289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1</v>
      </c>
      <c r="CP948" t="s">
        <v>119</v>
      </c>
      <c r="CQ948">
        <v>511</v>
      </c>
      <c r="CR948">
        <v>0</v>
      </c>
      <c r="CW948">
        <v>7028084</v>
      </c>
      <c r="CY948">
        <v>0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"01/04/2021 15:32:15.110"</f>
        <v>01/04/2021 15:32:15.110</v>
      </c>
      <c r="C949" t="str">
        <f t="shared" si="204"/>
        <v>FFDDD3C0</v>
      </c>
      <c r="D949" t="s">
        <v>113</v>
      </c>
      <c r="E949">
        <v>5</v>
      </c>
      <c r="H949">
        <v>169</v>
      </c>
      <c r="I949" t="s">
        <v>114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>"15:32:17.000"</f>
        <v>15:32:17.000</v>
      </c>
      <c r="T949" t="str">
        <f>"15:32:17.000"</f>
        <v>15:32:17.000</v>
      </c>
      <c r="U949" t="str">
        <f t="shared" si="201"/>
        <v>A3817C</v>
      </c>
      <c r="V949">
        <v>0</v>
      </c>
      <c r="W949">
        <v>0</v>
      </c>
      <c r="X949">
        <v>2</v>
      </c>
      <c r="Z949">
        <v>1</v>
      </c>
      <c r="AA949">
        <v>8</v>
      </c>
      <c r="AB949">
        <v>3</v>
      </c>
      <c r="AC949">
        <v>0</v>
      </c>
      <c r="AD949">
        <v>9</v>
      </c>
      <c r="AE949">
        <v>0</v>
      </c>
      <c r="AF949">
        <v>0</v>
      </c>
      <c r="AG949">
        <v>1</v>
      </c>
      <c r="AH949">
        <v>0</v>
      </c>
      <c r="AI949" t="s">
        <v>944</v>
      </c>
      <c r="AJ949">
        <v>35.708528000000001</v>
      </c>
      <c r="AK949" t="s">
        <v>945</v>
      </c>
      <c r="AL949">
        <v>-90.922507999999993</v>
      </c>
      <c r="AM949">
        <v>25</v>
      </c>
      <c r="AN949">
        <v>800</v>
      </c>
      <c r="AO949" t="s">
        <v>118</v>
      </c>
      <c r="AP949">
        <v>-86</v>
      </c>
      <c r="AQ949">
        <v>-4</v>
      </c>
      <c r="AR949">
        <v>-192</v>
      </c>
      <c r="AZ949">
        <v>4366</v>
      </c>
      <c r="BA949">
        <v>1</v>
      </c>
      <c r="BB949" t="str">
        <f t="shared" si="205"/>
        <v xml:space="preserve">N325GC  </v>
      </c>
      <c r="BC949">
        <v>1</v>
      </c>
      <c r="BH949">
        <v>900</v>
      </c>
      <c r="BI949">
        <v>1</v>
      </c>
      <c r="BJ949">
        <v>1</v>
      </c>
      <c r="BK949">
        <v>0</v>
      </c>
      <c r="BL949">
        <v>0</v>
      </c>
      <c r="BO949">
        <v>0</v>
      </c>
      <c r="BP949">
        <v>0</v>
      </c>
      <c r="BW949" t="str">
        <f>"15:32:17.205"</f>
        <v>15:32:17.205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1</v>
      </c>
      <c r="CP949" t="s">
        <v>119</v>
      </c>
      <c r="CQ949">
        <v>511</v>
      </c>
      <c r="CR949">
        <v>0</v>
      </c>
      <c r="CW949">
        <v>7028255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"01/04/2021 15:32:15.110"</f>
        <v>01/04/2021 15:32:15.110</v>
      </c>
      <c r="C950" t="str">
        <f t="shared" si="204"/>
        <v>FFDDD3C0</v>
      </c>
      <c r="D950" t="s">
        <v>178</v>
      </c>
      <c r="E950">
        <v>9</v>
      </c>
      <c r="F950">
        <v>1009</v>
      </c>
      <c r="G950" t="s">
        <v>114</v>
      </c>
      <c r="J950" t="s">
        <v>179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>"15:32:17.000"</f>
        <v>15:32:17.000</v>
      </c>
      <c r="T950" t="str">
        <f>"15:32:17.000"</f>
        <v>15:32:17.000</v>
      </c>
      <c r="U950" t="str">
        <f t="shared" si="201"/>
        <v>A3817C</v>
      </c>
      <c r="V950">
        <v>0</v>
      </c>
      <c r="W950">
        <v>0</v>
      </c>
      <c r="X950">
        <v>2</v>
      </c>
      <c r="Z950">
        <v>1</v>
      </c>
      <c r="AA950">
        <v>8</v>
      </c>
      <c r="AB950">
        <v>3</v>
      </c>
      <c r="AC950">
        <v>0</v>
      </c>
      <c r="AD950">
        <v>9</v>
      </c>
      <c r="AE950">
        <v>0</v>
      </c>
      <c r="AF950">
        <v>0</v>
      </c>
      <c r="AG950">
        <v>1</v>
      </c>
      <c r="AH950">
        <v>0</v>
      </c>
      <c r="AI950" t="s">
        <v>944</v>
      </c>
      <c r="AJ950">
        <v>35.708528000000001</v>
      </c>
      <c r="AK950" t="s">
        <v>945</v>
      </c>
      <c r="AL950">
        <v>-90.922507999999993</v>
      </c>
      <c r="AM950">
        <v>25</v>
      </c>
      <c r="AN950">
        <v>800</v>
      </c>
      <c r="AO950" t="s">
        <v>118</v>
      </c>
      <c r="AP950">
        <v>-86</v>
      </c>
      <c r="AQ950">
        <v>-4</v>
      </c>
      <c r="AR950">
        <v>-192</v>
      </c>
      <c r="AZ950">
        <v>4366</v>
      </c>
      <c r="BA950">
        <v>1</v>
      </c>
      <c r="BB950" t="str">
        <f t="shared" si="205"/>
        <v xml:space="preserve">N325GC  </v>
      </c>
      <c r="BC950">
        <v>1</v>
      </c>
      <c r="BH950">
        <v>900</v>
      </c>
      <c r="BI950">
        <v>1</v>
      </c>
      <c r="BJ950">
        <v>1</v>
      </c>
      <c r="BK950">
        <v>0</v>
      </c>
      <c r="BL950">
        <v>0</v>
      </c>
      <c r="BO950">
        <v>0</v>
      </c>
      <c r="BP950">
        <v>0</v>
      </c>
      <c r="BW950" t="str">
        <f>"15:32:17.205"</f>
        <v>15:32:17.205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1</v>
      </c>
      <c r="CP950" t="s">
        <v>119</v>
      </c>
      <c r="CQ950">
        <v>511</v>
      </c>
      <c r="CR950">
        <v>0</v>
      </c>
      <c r="CW950">
        <v>7028255</v>
      </c>
      <c r="CY950">
        <v>0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"01/04/2021 15:32:16.587"</f>
        <v>01/04/2021 15:32:16.587</v>
      </c>
      <c r="C951" t="str">
        <f t="shared" si="204"/>
        <v>FFDDD3C0</v>
      </c>
      <c r="D951" t="s">
        <v>178</v>
      </c>
      <c r="E951">
        <v>9</v>
      </c>
      <c r="F951">
        <v>1009</v>
      </c>
      <c r="G951" t="s">
        <v>114</v>
      </c>
      <c r="J951" t="s">
        <v>179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>"15:32:18.000"</f>
        <v>15:32:18.000</v>
      </c>
      <c r="T951" t="str">
        <f>"15:32:18.000"</f>
        <v>15:32:18.000</v>
      </c>
      <c r="U951" t="str">
        <f t="shared" si="201"/>
        <v>A3817C</v>
      </c>
      <c r="V951">
        <v>0</v>
      </c>
      <c r="W951">
        <v>0</v>
      </c>
      <c r="X951">
        <v>2</v>
      </c>
      <c r="Z951">
        <v>1</v>
      </c>
      <c r="AA951">
        <v>8</v>
      </c>
      <c r="AB951">
        <v>3</v>
      </c>
      <c r="AC951">
        <v>0</v>
      </c>
      <c r="AD951">
        <v>9</v>
      </c>
      <c r="AE951">
        <v>0</v>
      </c>
      <c r="AF951">
        <v>0</v>
      </c>
      <c r="AG951">
        <v>1</v>
      </c>
      <c r="AH951">
        <v>0</v>
      </c>
      <c r="AI951" t="s">
        <v>944</v>
      </c>
      <c r="AJ951">
        <v>35.708528000000001</v>
      </c>
      <c r="AK951" t="s">
        <v>946</v>
      </c>
      <c r="AL951">
        <v>-90.923001999999997</v>
      </c>
      <c r="AM951">
        <v>25</v>
      </c>
      <c r="AN951">
        <v>800</v>
      </c>
      <c r="AO951" t="s">
        <v>118</v>
      </c>
      <c r="AP951">
        <v>-86</v>
      </c>
      <c r="AQ951">
        <v>-4</v>
      </c>
      <c r="AR951">
        <v>-256</v>
      </c>
      <c r="AZ951">
        <v>4366</v>
      </c>
      <c r="BA951">
        <v>1</v>
      </c>
      <c r="BB951" t="str">
        <f t="shared" si="205"/>
        <v xml:space="preserve">N325GC  </v>
      </c>
      <c r="BC951">
        <v>1</v>
      </c>
      <c r="BH951">
        <v>900</v>
      </c>
      <c r="BI951">
        <v>1</v>
      </c>
      <c r="BJ951">
        <v>1</v>
      </c>
      <c r="BK951">
        <v>0</v>
      </c>
      <c r="BL951">
        <v>0</v>
      </c>
      <c r="BO951">
        <v>0</v>
      </c>
      <c r="BP951">
        <v>0</v>
      </c>
      <c r="BW951" t="str">
        <f>"15:32:18.695"</f>
        <v>15:32:18.695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0</v>
      </c>
      <c r="CP951" t="s">
        <v>119</v>
      </c>
      <c r="CQ951">
        <v>511</v>
      </c>
      <c r="CR951">
        <v>0</v>
      </c>
      <c r="CW951">
        <v>7028574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"01/04/2021 15:32:16.587"</f>
        <v>01/04/2021 15:32:16.587</v>
      </c>
      <c r="C952" t="str">
        <f t="shared" si="204"/>
        <v>FFDDD3C0</v>
      </c>
      <c r="D952" t="s">
        <v>113</v>
      </c>
      <c r="E952">
        <v>5</v>
      </c>
      <c r="H952">
        <v>169</v>
      </c>
      <c r="I952" t="s">
        <v>114</v>
      </c>
      <c r="J952" t="s">
        <v>115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>"15:32:18.000"</f>
        <v>15:32:18.000</v>
      </c>
      <c r="T952" t="str">
        <f>"15:32:18.000"</f>
        <v>15:32:18.000</v>
      </c>
      <c r="U952" t="str">
        <f t="shared" si="201"/>
        <v>A3817C</v>
      </c>
      <c r="V952">
        <v>0</v>
      </c>
      <c r="W952">
        <v>0</v>
      </c>
      <c r="X952">
        <v>2</v>
      </c>
      <c r="Z952">
        <v>1</v>
      </c>
      <c r="AA952">
        <v>8</v>
      </c>
      <c r="AB952">
        <v>3</v>
      </c>
      <c r="AC952">
        <v>0</v>
      </c>
      <c r="AD952">
        <v>9</v>
      </c>
      <c r="AE952">
        <v>0</v>
      </c>
      <c r="AF952">
        <v>0</v>
      </c>
      <c r="AG952">
        <v>1</v>
      </c>
      <c r="AH952">
        <v>0</v>
      </c>
      <c r="AI952" t="s">
        <v>944</v>
      </c>
      <c r="AJ952">
        <v>35.708528000000001</v>
      </c>
      <c r="AK952" t="s">
        <v>946</v>
      </c>
      <c r="AL952">
        <v>-90.923001999999997</v>
      </c>
      <c r="AM952">
        <v>25</v>
      </c>
      <c r="AN952">
        <v>800</v>
      </c>
      <c r="AO952" t="s">
        <v>118</v>
      </c>
      <c r="AP952">
        <v>-86</v>
      </c>
      <c r="AQ952">
        <v>-4</v>
      </c>
      <c r="AR952">
        <v>-256</v>
      </c>
      <c r="AZ952">
        <v>4366</v>
      </c>
      <c r="BA952">
        <v>1</v>
      </c>
      <c r="BB952" t="str">
        <f t="shared" si="205"/>
        <v xml:space="preserve">N325GC  </v>
      </c>
      <c r="BC952">
        <v>1</v>
      </c>
      <c r="BH952">
        <v>900</v>
      </c>
      <c r="BI952">
        <v>1</v>
      </c>
      <c r="BJ952">
        <v>1</v>
      </c>
      <c r="BK952">
        <v>0</v>
      </c>
      <c r="BL952">
        <v>0</v>
      </c>
      <c r="BO952">
        <v>0</v>
      </c>
      <c r="BP952">
        <v>0</v>
      </c>
      <c r="BW952" t="str">
        <f>"15:32:18.695"</f>
        <v>15:32:18.695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0</v>
      </c>
      <c r="CP952" t="s">
        <v>119</v>
      </c>
      <c r="CQ952">
        <v>511</v>
      </c>
      <c r="CR952">
        <v>0</v>
      </c>
      <c r="CW952">
        <v>7028574</v>
      </c>
      <c r="CY952">
        <v>0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"01/04/2021 15:32:17.132"</f>
        <v>01/04/2021 15:32:17.132</v>
      </c>
      <c r="C953" t="str">
        <f t="shared" si="204"/>
        <v>FFDDD3C0</v>
      </c>
      <c r="D953" t="s">
        <v>113</v>
      </c>
      <c r="E953">
        <v>5</v>
      </c>
      <c r="H953">
        <v>169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>"15:32:19.000"</f>
        <v>15:32:19.000</v>
      </c>
      <c r="T953" t="str">
        <f>"15:32:19.000"</f>
        <v>15:32:19.000</v>
      </c>
      <c r="U953" t="str">
        <f t="shared" si="201"/>
        <v>A3817C</v>
      </c>
      <c r="V953">
        <v>0</v>
      </c>
      <c r="W953">
        <v>0</v>
      </c>
      <c r="X953">
        <v>2</v>
      </c>
      <c r="Z953">
        <v>1</v>
      </c>
      <c r="AA953">
        <v>8</v>
      </c>
      <c r="AB953">
        <v>3</v>
      </c>
      <c r="AC953">
        <v>0</v>
      </c>
      <c r="AD953">
        <v>9</v>
      </c>
      <c r="AE953">
        <v>0</v>
      </c>
      <c r="AF953">
        <v>0</v>
      </c>
      <c r="AG953">
        <v>1</v>
      </c>
      <c r="AH953">
        <v>0</v>
      </c>
      <c r="AI953" t="s">
        <v>947</v>
      </c>
      <c r="AJ953">
        <v>35.708506</v>
      </c>
      <c r="AK953" t="s">
        <v>948</v>
      </c>
      <c r="AL953">
        <v>-90.923495000000003</v>
      </c>
      <c r="AM953">
        <v>25</v>
      </c>
      <c r="AN953">
        <v>800</v>
      </c>
      <c r="AO953" t="s">
        <v>118</v>
      </c>
      <c r="AP953">
        <v>-86</v>
      </c>
      <c r="AQ953">
        <v>-3</v>
      </c>
      <c r="AR953">
        <v>-320</v>
      </c>
      <c r="AZ953">
        <v>4366</v>
      </c>
      <c r="BA953">
        <v>1</v>
      </c>
      <c r="BB953" t="str">
        <f t="shared" si="205"/>
        <v xml:space="preserve">N325GC  </v>
      </c>
      <c r="BC953">
        <v>1</v>
      </c>
      <c r="BH953">
        <v>900</v>
      </c>
      <c r="BI953">
        <v>1</v>
      </c>
      <c r="BJ953">
        <v>1</v>
      </c>
      <c r="BK953">
        <v>0</v>
      </c>
      <c r="BL953">
        <v>0</v>
      </c>
      <c r="BO953">
        <v>0</v>
      </c>
      <c r="BP953">
        <v>0</v>
      </c>
      <c r="BW953" t="str">
        <f>"15:32:19.200"</f>
        <v>15:32:19.200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0</v>
      </c>
      <c r="CP953" t="s">
        <v>119</v>
      </c>
      <c r="CQ953">
        <v>511</v>
      </c>
      <c r="CR953">
        <v>0</v>
      </c>
      <c r="CW953">
        <v>7028666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"01/04/2021 15:32:17.132"</f>
        <v>01/04/2021 15:32:17.132</v>
      </c>
      <c r="C954" t="str">
        <f t="shared" si="204"/>
        <v>FFDDD3C0</v>
      </c>
      <c r="D954" t="s">
        <v>178</v>
      </c>
      <c r="E954">
        <v>9</v>
      </c>
      <c r="F954">
        <v>1009</v>
      </c>
      <c r="G954" t="s">
        <v>114</v>
      </c>
      <c r="J954" t="s">
        <v>179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>"15:32:19.000"</f>
        <v>15:32:19.000</v>
      </c>
      <c r="T954" t="str">
        <f>"15:32:19.000"</f>
        <v>15:32:19.000</v>
      </c>
      <c r="U954" t="str">
        <f t="shared" si="201"/>
        <v>A3817C</v>
      </c>
      <c r="V954">
        <v>0</v>
      </c>
      <c r="W954">
        <v>0</v>
      </c>
      <c r="X954">
        <v>2</v>
      </c>
      <c r="Z954">
        <v>1</v>
      </c>
      <c r="AA954">
        <v>8</v>
      </c>
      <c r="AB954">
        <v>3</v>
      </c>
      <c r="AC954">
        <v>0</v>
      </c>
      <c r="AD954">
        <v>9</v>
      </c>
      <c r="AE954">
        <v>0</v>
      </c>
      <c r="AF954">
        <v>0</v>
      </c>
      <c r="AG954">
        <v>1</v>
      </c>
      <c r="AH954">
        <v>0</v>
      </c>
      <c r="AI954" t="s">
        <v>947</v>
      </c>
      <c r="AJ954">
        <v>35.708506</v>
      </c>
      <c r="AK954" t="s">
        <v>948</v>
      </c>
      <c r="AL954">
        <v>-90.923495000000003</v>
      </c>
      <c r="AM954">
        <v>25</v>
      </c>
      <c r="AN954">
        <v>800</v>
      </c>
      <c r="AO954" t="s">
        <v>118</v>
      </c>
      <c r="AP954">
        <v>-86</v>
      </c>
      <c r="AQ954">
        <v>-3</v>
      </c>
      <c r="AR954">
        <v>-320</v>
      </c>
      <c r="AZ954">
        <v>4366</v>
      </c>
      <c r="BA954">
        <v>1</v>
      </c>
      <c r="BB954" t="str">
        <f t="shared" si="205"/>
        <v xml:space="preserve">N325GC  </v>
      </c>
      <c r="BC954">
        <v>1</v>
      </c>
      <c r="BH954">
        <v>900</v>
      </c>
      <c r="BI954">
        <v>1</v>
      </c>
      <c r="BJ954">
        <v>1</v>
      </c>
      <c r="BK954">
        <v>0</v>
      </c>
      <c r="BL954">
        <v>0</v>
      </c>
      <c r="BO954">
        <v>0</v>
      </c>
      <c r="BP954">
        <v>0</v>
      </c>
      <c r="BW954" t="str">
        <f>"15:32:19.200"</f>
        <v>15:32:19.200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0</v>
      </c>
      <c r="CP954" t="s">
        <v>119</v>
      </c>
      <c r="CQ954">
        <v>511</v>
      </c>
      <c r="CR954">
        <v>0</v>
      </c>
      <c r="CW954">
        <v>7028666</v>
      </c>
      <c r="CY954">
        <v>0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"01/04/2021 15:32:18.596"</f>
        <v>01/04/2021 15:32:18.596</v>
      </c>
      <c r="C955" t="str">
        <f t="shared" si="204"/>
        <v>FFDDD3C0</v>
      </c>
      <c r="D955" t="s">
        <v>113</v>
      </c>
      <c r="E955">
        <v>5</v>
      </c>
      <c r="H955">
        <v>169</v>
      </c>
      <c r="I955" t="s">
        <v>114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>"15:32:20.000"</f>
        <v>15:32:20.000</v>
      </c>
      <c r="T955" t="str">
        <f>"15:32:20.000"</f>
        <v>15:32:20.000</v>
      </c>
      <c r="U955" t="str">
        <f t="shared" si="201"/>
        <v>A3817C</v>
      </c>
      <c r="V955">
        <v>0</v>
      </c>
      <c r="W955">
        <v>0</v>
      </c>
      <c r="X955">
        <v>2</v>
      </c>
      <c r="Z955">
        <v>1</v>
      </c>
      <c r="AA955">
        <v>8</v>
      </c>
      <c r="AB955">
        <v>3</v>
      </c>
      <c r="AC955">
        <v>0</v>
      </c>
      <c r="AD955">
        <v>9</v>
      </c>
      <c r="AE955">
        <v>0</v>
      </c>
      <c r="AF955">
        <v>0</v>
      </c>
      <c r="AG955">
        <v>1</v>
      </c>
      <c r="AH955">
        <v>0</v>
      </c>
      <c r="AI955" t="s">
        <v>949</v>
      </c>
      <c r="AJ955">
        <v>35.708485000000003</v>
      </c>
      <c r="AK955" t="s">
        <v>950</v>
      </c>
      <c r="AL955">
        <v>-90.923989000000006</v>
      </c>
      <c r="AM955">
        <v>25</v>
      </c>
      <c r="AN955">
        <v>800</v>
      </c>
      <c r="AO955" t="s">
        <v>118</v>
      </c>
      <c r="AP955">
        <v>-87</v>
      </c>
      <c r="AQ955">
        <v>-1</v>
      </c>
      <c r="AR955">
        <v>-384</v>
      </c>
      <c r="AZ955">
        <v>4366</v>
      </c>
      <c r="BA955">
        <v>1</v>
      </c>
      <c r="BB955" t="str">
        <f t="shared" si="205"/>
        <v xml:space="preserve">N325GC  </v>
      </c>
      <c r="BC955">
        <v>1</v>
      </c>
      <c r="BH955">
        <v>875</v>
      </c>
      <c r="BI955">
        <v>1</v>
      </c>
      <c r="BJ955">
        <v>1</v>
      </c>
      <c r="BK955">
        <v>0</v>
      </c>
      <c r="BL955">
        <v>0</v>
      </c>
      <c r="BO955">
        <v>0</v>
      </c>
      <c r="BP955">
        <v>0</v>
      </c>
      <c r="BW955" t="str">
        <f>"15:32:20.690"</f>
        <v>15:32:20.690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0</v>
      </c>
      <c r="CP955" t="s">
        <v>119</v>
      </c>
      <c r="CQ955">
        <v>511</v>
      </c>
      <c r="CR955">
        <v>0</v>
      </c>
      <c r="CW955">
        <v>7028931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"01/04/2021 15:32:18.596"</f>
        <v>01/04/2021 15:32:18.596</v>
      </c>
      <c r="C956" t="str">
        <f t="shared" si="204"/>
        <v>FFDDD3C0</v>
      </c>
      <c r="D956" t="s">
        <v>178</v>
      </c>
      <c r="E956">
        <v>9</v>
      </c>
      <c r="F956">
        <v>1009</v>
      </c>
      <c r="G956" t="s">
        <v>114</v>
      </c>
      <c r="J956" t="s">
        <v>179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>"15:32:20.000"</f>
        <v>15:32:20.000</v>
      </c>
      <c r="T956" t="str">
        <f>"15:32:20.000"</f>
        <v>15:32:20.000</v>
      </c>
      <c r="U956" t="str">
        <f t="shared" si="201"/>
        <v>A3817C</v>
      </c>
      <c r="V956">
        <v>0</v>
      </c>
      <c r="W956">
        <v>0</v>
      </c>
      <c r="X956">
        <v>2</v>
      </c>
      <c r="Z956">
        <v>1</v>
      </c>
      <c r="AA956">
        <v>8</v>
      </c>
      <c r="AB956">
        <v>3</v>
      </c>
      <c r="AC956">
        <v>0</v>
      </c>
      <c r="AD956">
        <v>9</v>
      </c>
      <c r="AE956">
        <v>0</v>
      </c>
      <c r="AF956">
        <v>0</v>
      </c>
      <c r="AG956">
        <v>1</v>
      </c>
      <c r="AH956">
        <v>0</v>
      </c>
      <c r="AI956" t="s">
        <v>949</v>
      </c>
      <c r="AJ956">
        <v>35.708485000000003</v>
      </c>
      <c r="AK956" t="s">
        <v>950</v>
      </c>
      <c r="AL956">
        <v>-90.923989000000006</v>
      </c>
      <c r="AM956">
        <v>25</v>
      </c>
      <c r="AN956">
        <v>800</v>
      </c>
      <c r="AO956" t="s">
        <v>118</v>
      </c>
      <c r="AP956">
        <v>-87</v>
      </c>
      <c r="AQ956">
        <v>-1</v>
      </c>
      <c r="AR956">
        <v>-384</v>
      </c>
      <c r="AZ956">
        <v>4366</v>
      </c>
      <c r="BA956">
        <v>1</v>
      </c>
      <c r="BB956" t="str">
        <f t="shared" si="205"/>
        <v xml:space="preserve">N325GC  </v>
      </c>
      <c r="BC956">
        <v>1</v>
      </c>
      <c r="BH956">
        <v>875</v>
      </c>
      <c r="BI956">
        <v>1</v>
      </c>
      <c r="BJ956">
        <v>1</v>
      </c>
      <c r="BK956">
        <v>0</v>
      </c>
      <c r="BL956">
        <v>0</v>
      </c>
      <c r="BO956">
        <v>0</v>
      </c>
      <c r="BP956">
        <v>0</v>
      </c>
      <c r="BW956" t="str">
        <f>"15:32:20.690"</f>
        <v>15:32:20.690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0</v>
      </c>
      <c r="CP956" t="s">
        <v>119</v>
      </c>
      <c r="CQ956">
        <v>511</v>
      </c>
      <c r="CR956">
        <v>0</v>
      </c>
      <c r="CW956">
        <v>7028931</v>
      </c>
      <c r="CY956">
        <v>0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"01/04/2021 15:32:19.503"</f>
        <v>01/04/2021 15:32:19.503</v>
      </c>
      <c r="C957" t="str">
        <f t="shared" si="204"/>
        <v>FFDDD3C0</v>
      </c>
      <c r="D957" t="s">
        <v>113</v>
      </c>
      <c r="E957">
        <v>5</v>
      </c>
      <c r="H957">
        <v>169</v>
      </c>
      <c r="I957" t="s">
        <v>114</v>
      </c>
      <c r="J957" t="s">
        <v>115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>"15:32:21.000"</f>
        <v>15:32:21.000</v>
      </c>
      <c r="T957" t="str">
        <f>"15:32:21.000"</f>
        <v>15:32:21.000</v>
      </c>
      <c r="U957" t="str">
        <f t="shared" si="201"/>
        <v>A3817C</v>
      </c>
      <c r="V957">
        <v>0</v>
      </c>
      <c r="W957">
        <v>0</v>
      </c>
      <c r="X957">
        <v>2</v>
      </c>
      <c r="Z957">
        <v>1</v>
      </c>
      <c r="AA957">
        <v>8</v>
      </c>
      <c r="AB957">
        <v>3</v>
      </c>
      <c r="AC957">
        <v>0</v>
      </c>
      <c r="AD957">
        <v>9</v>
      </c>
      <c r="AE957">
        <v>0</v>
      </c>
      <c r="AF957">
        <v>0</v>
      </c>
      <c r="AG957">
        <v>1</v>
      </c>
      <c r="AH957">
        <v>0</v>
      </c>
      <c r="AI957" t="s">
        <v>949</v>
      </c>
      <c r="AJ957">
        <v>35.708485000000003</v>
      </c>
      <c r="AK957" t="s">
        <v>951</v>
      </c>
      <c r="AL957">
        <v>-90.924460999999994</v>
      </c>
      <c r="AM957">
        <v>25</v>
      </c>
      <c r="AN957">
        <v>800</v>
      </c>
      <c r="AO957" t="s">
        <v>118</v>
      </c>
      <c r="AP957">
        <v>-88</v>
      </c>
      <c r="AQ957">
        <v>-2</v>
      </c>
      <c r="AR957">
        <v>-384</v>
      </c>
      <c r="AZ957">
        <v>4366</v>
      </c>
      <c r="BA957">
        <v>1</v>
      </c>
      <c r="BB957" t="str">
        <f t="shared" si="205"/>
        <v xml:space="preserve">N325GC  </v>
      </c>
      <c r="BC957">
        <v>1</v>
      </c>
      <c r="BH957">
        <v>875</v>
      </c>
      <c r="BI957">
        <v>1</v>
      </c>
      <c r="BJ957">
        <v>1</v>
      </c>
      <c r="BK957">
        <v>0</v>
      </c>
      <c r="BL957">
        <v>0</v>
      </c>
      <c r="BO957">
        <v>0</v>
      </c>
      <c r="BP957">
        <v>0</v>
      </c>
      <c r="BW957" t="str">
        <f>"15:32:21.583"</f>
        <v>15:32:21.583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0</v>
      </c>
      <c r="CP957" t="s">
        <v>119</v>
      </c>
      <c r="CQ957">
        <v>511</v>
      </c>
      <c r="CR957">
        <v>0</v>
      </c>
      <c r="CW957">
        <v>7029104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"01/04/2021 15:32:19.503"</f>
        <v>01/04/2021 15:32:19.503</v>
      </c>
      <c r="C958" t="str">
        <f t="shared" si="204"/>
        <v>FFDDD3C0</v>
      </c>
      <c r="D958" t="s">
        <v>178</v>
      </c>
      <c r="E958">
        <v>9</v>
      </c>
      <c r="F958">
        <v>1009</v>
      </c>
      <c r="G958" t="s">
        <v>114</v>
      </c>
      <c r="J958" t="s">
        <v>179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>"15:32:21.000"</f>
        <v>15:32:21.000</v>
      </c>
      <c r="T958" t="str">
        <f>"15:32:21.000"</f>
        <v>15:32:21.000</v>
      </c>
      <c r="U958" t="str">
        <f t="shared" si="201"/>
        <v>A3817C</v>
      </c>
      <c r="V958">
        <v>0</v>
      </c>
      <c r="W958">
        <v>0</v>
      </c>
      <c r="X958">
        <v>2</v>
      </c>
      <c r="Z958">
        <v>1</v>
      </c>
      <c r="AA958">
        <v>8</v>
      </c>
      <c r="AB958">
        <v>3</v>
      </c>
      <c r="AC958">
        <v>0</v>
      </c>
      <c r="AD958">
        <v>9</v>
      </c>
      <c r="AE958">
        <v>0</v>
      </c>
      <c r="AF958">
        <v>0</v>
      </c>
      <c r="AG958">
        <v>1</v>
      </c>
      <c r="AH958">
        <v>0</v>
      </c>
      <c r="AI958" t="s">
        <v>949</v>
      </c>
      <c r="AJ958">
        <v>35.708485000000003</v>
      </c>
      <c r="AK958" t="s">
        <v>951</v>
      </c>
      <c r="AL958">
        <v>-90.924460999999994</v>
      </c>
      <c r="AM958">
        <v>25</v>
      </c>
      <c r="AN958">
        <v>800</v>
      </c>
      <c r="AO958" t="s">
        <v>118</v>
      </c>
      <c r="AP958">
        <v>-88</v>
      </c>
      <c r="AQ958">
        <v>-2</v>
      </c>
      <c r="AR958">
        <v>-384</v>
      </c>
      <c r="AZ958">
        <v>4366</v>
      </c>
      <c r="BA958">
        <v>1</v>
      </c>
      <c r="BB958" t="str">
        <f t="shared" si="205"/>
        <v xml:space="preserve">N325GC  </v>
      </c>
      <c r="BC958">
        <v>1</v>
      </c>
      <c r="BH958">
        <v>875</v>
      </c>
      <c r="BI958">
        <v>1</v>
      </c>
      <c r="BJ958">
        <v>1</v>
      </c>
      <c r="BK958">
        <v>0</v>
      </c>
      <c r="BL958">
        <v>0</v>
      </c>
      <c r="BO958">
        <v>0</v>
      </c>
      <c r="BP958">
        <v>0</v>
      </c>
      <c r="BW958" t="str">
        <f>"15:32:21.583"</f>
        <v>15:32:21.583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0</v>
      </c>
      <c r="CP958" t="s">
        <v>119</v>
      </c>
      <c r="CQ958">
        <v>511</v>
      </c>
      <c r="CR958">
        <v>0</v>
      </c>
      <c r="CW958">
        <v>7029104</v>
      </c>
      <c r="CY958">
        <v>0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"01/04/2021 15:32:20.362"</f>
        <v>01/04/2021 15:32:20.362</v>
      </c>
      <c r="C959" t="str">
        <f t="shared" si="204"/>
        <v>FFDDD3C0</v>
      </c>
      <c r="D959" t="s">
        <v>113</v>
      </c>
      <c r="E959">
        <v>5</v>
      </c>
      <c r="H959">
        <v>169</v>
      </c>
      <c r="I959" t="s">
        <v>114</v>
      </c>
      <c r="J959" t="s">
        <v>115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>"15:32:22.000"</f>
        <v>15:32:22.000</v>
      </c>
      <c r="T959" t="str">
        <f>"15:32:22.000"</f>
        <v>15:32:22.000</v>
      </c>
      <c r="U959" t="str">
        <f t="shared" si="201"/>
        <v>A3817C</v>
      </c>
      <c r="V959">
        <v>0</v>
      </c>
      <c r="W959">
        <v>0</v>
      </c>
      <c r="X959">
        <v>2</v>
      </c>
      <c r="Z959">
        <v>1</v>
      </c>
      <c r="AA959">
        <v>8</v>
      </c>
      <c r="AB959">
        <v>3</v>
      </c>
      <c r="AC959">
        <v>0</v>
      </c>
      <c r="AD959">
        <v>9</v>
      </c>
      <c r="AE959">
        <v>0</v>
      </c>
      <c r="AF959">
        <v>0</v>
      </c>
      <c r="AG959">
        <v>1</v>
      </c>
      <c r="AH959">
        <v>0</v>
      </c>
      <c r="AI959" t="s">
        <v>952</v>
      </c>
      <c r="AJ959">
        <v>35.708463000000002</v>
      </c>
      <c r="AK959" t="s">
        <v>953</v>
      </c>
      <c r="AL959">
        <v>-90.924976000000001</v>
      </c>
      <c r="AM959">
        <v>25</v>
      </c>
      <c r="AN959">
        <v>800</v>
      </c>
      <c r="AO959" t="s">
        <v>118</v>
      </c>
      <c r="AP959">
        <v>-88</v>
      </c>
      <c r="AQ959">
        <v>0</v>
      </c>
      <c r="AR959">
        <v>-320</v>
      </c>
      <c r="AZ959">
        <v>4366</v>
      </c>
      <c r="BA959">
        <v>1</v>
      </c>
      <c r="BB959" t="str">
        <f t="shared" si="205"/>
        <v xml:space="preserve">N325GC  </v>
      </c>
      <c r="BC959">
        <v>1</v>
      </c>
      <c r="BH959">
        <v>875</v>
      </c>
      <c r="BI959">
        <v>1</v>
      </c>
      <c r="BJ959">
        <v>1</v>
      </c>
      <c r="BK959">
        <v>0</v>
      </c>
      <c r="BL959">
        <v>0</v>
      </c>
      <c r="BO959">
        <v>0</v>
      </c>
      <c r="BP959">
        <v>0</v>
      </c>
      <c r="BW959" t="str">
        <f>"15:32:22.473"</f>
        <v>15:32:22.473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0</v>
      </c>
      <c r="CP959" t="s">
        <v>119</v>
      </c>
      <c r="CQ959">
        <v>511</v>
      </c>
      <c r="CR959">
        <v>0</v>
      </c>
      <c r="CW959">
        <v>7029265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"01/04/2021 15:32:20.362"</f>
        <v>01/04/2021 15:32:20.362</v>
      </c>
      <c r="C960" t="str">
        <f t="shared" si="204"/>
        <v>FFDDD3C0</v>
      </c>
      <c r="D960" t="s">
        <v>178</v>
      </c>
      <c r="E960">
        <v>9</v>
      </c>
      <c r="F960">
        <v>1009</v>
      </c>
      <c r="G960" t="s">
        <v>114</v>
      </c>
      <c r="J960" t="s">
        <v>179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>"15:32:22.000"</f>
        <v>15:32:22.000</v>
      </c>
      <c r="T960" t="str">
        <f>"15:32:22.000"</f>
        <v>15:32:22.000</v>
      </c>
      <c r="U960" t="str">
        <f t="shared" si="201"/>
        <v>A3817C</v>
      </c>
      <c r="V960">
        <v>0</v>
      </c>
      <c r="W960">
        <v>0</v>
      </c>
      <c r="X960">
        <v>2</v>
      </c>
      <c r="Z960">
        <v>1</v>
      </c>
      <c r="AA960">
        <v>8</v>
      </c>
      <c r="AB960">
        <v>3</v>
      </c>
      <c r="AC960">
        <v>0</v>
      </c>
      <c r="AD960">
        <v>9</v>
      </c>
      <c r="AE960">
        <v>0</v>
      </c>
      <c r="AF960">
        <v>0</v>
      </c>
      <c r="AG960">
        <v>1</v>
      </c>
      <c r="AH960">
        <v>0</v>
      </c>
      <c r="AI960" t="s">
        <v>952</v>
      </c>
      <c r="AJ960">
        <v>35.708463000000002</v>
      </c>
      <c r="AK960" t="s">
        <v>953</v>
      </c>
      <c r="AL960">
        <v>-90.924976000000001</v>
      </c>
      <c r="AM960">
        <v>25</v>
      </c>
      <c r="AN960">
        <v>800</v>
      </c>
      <c r="AO960" t="s">
        <v>118</v>
      </c>
      <c r="AP960">
        <v>-88</v>
      </c>
      <c r="AQ960">
        <v>0</v>
      </c>
      <c r="AR960">
        <v>-320</v>
      </c>
      <c r="AZ960">
        <v>4366</v>
      </c>
      <c r="BA960">
        <v>1</v>
      </c>
      <c r="BB960" t="str">
        <f t="shared" si="205"/>
        <v xml:space="preserve">N325GC  </v>
      </c>
      <c r="BC960">
        <v>1</v>
      </c>
      <c r="BH960">
        <v>875</v>
      </c>
      <c r="BI960">
        <v>1</v>
      </c>
      <c r="BJ960">
        <v>1</v>
      </c>
      <c r="BK960">
        <v>0</v>
      </c>
      <c r="BL960">
        <v>0</v>
      </c>
      <c r="BO960">
        <v>0</v>
      </c>
      <c r="BP960">
        <v>0</v>
      </c>
      <c r="BW960" t="str">
        <f>"15:32:22.473"</f>
        <v>15:32:22.473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0</v>
      </c>
      <c r="CP960" t="s">
        <v>119</v>
      </c>
      <c r="CQ960">
        <v>511</v>
      </c>
      <c r="CR960">
        <v>0</v>
      </c>
      <c r="CW960">
        <v>7029265</v>
      </c>
      <c r="CY960">
        <v>0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"01/04/2021 15:32:24.749"</f>
        <v>01/04/2021 15:32:24.749</v>
      </c>
      <c r="C961" t="str">
        <f t="shared" si="204"/>
        <v>FFDDD3C0</v>
      </c>
      <c r="D961" t="s">
        <v>113</v>
      </c>
      <c r="E961">
        <v>5</v>
      </c>
      <c r="H961">
        <v>169</v>
      </c>
      <c r="I961" t="s">
        <v>114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>"15:32:26.000"</f>
        <v>15:32:26.000</v>
      </c>
      <c r="T961" t="str">
        <f>"15:32:26.000"</f>
        <v>15:32:26.000</v>
      </c>
      <c r="U961" t="str">
        <f t="shared" si="201"/>
        <v>A3817C</v>
      </c>
      <c r="V961">
        <v>0</v>
      </c>
      <c r="W961">
        <v>0</v>
      </c>
      <c r="X961">
        <v>2</v>
      </c>
      <c r="Z961">
        <v>1</v>
      </c>
      <c r="AA961">
        <v>8</v>
      </c>
      <c r="AB961">
        <v>3</v>
      </c>
      <c r="AC961">
        <v>0</v>
      </c>
      <c r="AD961">
        <v>9</v>
      </c>
      <c r="AE961">
        <v>0</v>
      </c>
      <c r="AF961">
        <v>0</v>
      </c>
      <c r="AG961">
        <v>1</v>
      </c>
      <c r="AH961">
        <v>0</v>
      </c>
      <c r="AI961" t="s">
        <v>940</v>
      </c>
      <c r="AJ961">
        <v>35.708570000000002</v>
      </c>
      <c r="AK961" t="s">
        <v>954</v>
      </c>
      <c r="AL961">
        <v>-90.926950000000005</v>
      </c>
      <c r="AM961">
        <v>25</v>
      </c>
      <c r="AN961">
        <v>800</v>
      </c>
      <c r="AO961" t="s">
        <v>118</v>
      </c>
      <c r="AP961">
        <v>-89</v>
      </c>
      <c r="AQ961">
        <v>11</v>
      </c>
      <c r="AR961">
        <v>64</v>
      </c>
      <c r="AZ961">
        <v>4366</v>
      </c>
      <c r="BA961">
        <v>1</v>
      </c>
      <c r="BB961" t="str">
        <f t="shared" si="205"/>
        <v xml:space="preserve">N325GC  </v>
      </c>
      <c r="BC961">
        <v>1</v>
      </c>
      <c r="BH961">
        <v>850</v>
      </c>
      <c r="BI961">
        <v>1</v>
      </c>
      <c r="BJ961">
        <v>1</v>
      </c>
      <c r="BK961">
        <v>0</v>
      </c>
      <c r="BL961">
        <v>0</v>
      </c>
      <c r="BO961">
        <v>0</v>
      </c>
      <c r="BP961">
        <v>0</v>
      </c>
      <c r="BW961" t="str">
        <f>"15:32:26.805"</f>
        <v>15:32:26.805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0</v>
      </c>
      <c r="CP961" t="s">
        <v>119</v>
      </c>
      <c r="CQ961">
        <v>511</v>
      </c>
      <c r="CR961">
        <v>0</v>
      </c>
      <c r="CW961">
        <v>7030093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"01/04/2021 15:32:24.749"</f>
        <v>01/04/2021 15:32:24.749</v>
      </c>
      <c r="C962" t="str">
        <f t="shared" si="204"/>
        <v>FFDDD3C0</v>
      </c>
      <c r="D962" t="s">
        <v>178</v>
      </c>
      <c r="E962">
        <v>9</v>
      </c>
      <c r="F962">
        <v>1009</v>
      </c>
      <c r="G962" t="s">
        <v>114</v>
      </c>
      <c r="J962" t="s">
        <v>179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>"15:32:26.000"</f>
        <v>15:32:26.000</v>
      </c>
      <c r="T962" t="str">
        <f>"15:32:26.000"</f>
        <v>15:32:26.000</v>
      </c>
      <c r="U962" t="str">
        <f t="shared" ref="U962:U976" si="206">"A3817C"</f>
        <v>A3817C</v>
      </c>
      <c r="V962">
        <v>0</v>
      </c>
      <c r="W962">
        <v>0</v>
      </c>
      <c r="X962">
        <v>2</v>
      </c>
      <c r="Z962">
        <v>1</v>
      </c>
      <c r="AA962">
        <v>8</v>
      </c>
      <c r="AB962">
        <v>3</v>
      </c>
      <c r="AC962">
        <v>0</v>
      </c>
      <c r="AD962">
        <v>9</v>
      </c>
      <c r="AE962">
        <v>0</v>
      </c>
      <c r="AF962">
        <v>0</v>
      </c>
      <c r="AG962">
        <v>1</v>
      </c>
      <c r="AH962">
        <v>0</v>
      </c>
      <c r="AI962" t="s">
        <v>940</v>
      </c>
      <c r="AJ962">
        <v>35.708570000000002</v>
      </c>
      <c r="AK962" t="s">
        <v>954</v>
      </c>
      <c r="AL962">
        <v>-90.926950000000005</v>
      </c>
      <c r="AM962">
        <v>25</v>
      </c>
      <c r="AN962">
        <v>800</v>
      </c>
      <c r="AO962" t="s">
        <v>118</v>
      </c>
      <c r="AP962">
        <v>-89</v>
      </c>
      <c r="AQ962">
        <v>11</v>
      </c>
      <c r="AR962">
        <v>64</v>
      </c>
      <c r="AZ962">
        <v>4366</v>
      </c>
      <c r="BA962">
        <v>1</v>
      </c>
      <c r="BB962" t="str">
        <f t="shared" si="205"/>
        <v xml:space="preserve">N325GC  </v>
      </c>
      <c r="BC962">
        <v>1</v>
      </c>
      <c r="BH962">
        <v>850</v>
      </c>
      <c r="BI962">
        <v>1</v>
      </c>
      <c r="BJ962">
        <v>1</v>
      </c>
      <c r="BK962">
        <v>0</v>
      </c>
      <c r="BL962">
        <v>0</v>
      </c>
      <c r="BO962">
        <v>0</v>
      </c>
      <c r="BP962">
        <v>0</v>
      </c>
      <c r="BW962" t="str">
        <f>"15:32:26.805"</f>
        <v>15:32:26.805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0</v>
      </c>
      <c r="CP962" t="s">
        <v>119</v>
      </c>
      <c r="CQ962">
        <v>511</v>
      </c>
      <c r="CR962">
        <v>0</v>
      </c>
      <c r="CW962">
        <v>7030093</v>
      </c>
      <c r="CY962">
        <v>0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"01/04/2021 15:32:25.204"</f>
        <v>01/04/2021 15:32:25.204</v>
      </c>
      <c r="C963" t="str">
        <f t="shared" si="204"/>
        <v>FFDDD3C0</v>
      </c>
      <c r="D963" t="s">
        <v>113</v>
      </c>
      <c r="E963">
        <v>5</v>
      </c>
      <c r="H963">
        <v>169</v>
      </c>
      <c r="I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>"15:32:27.000"</f>
        <v>15:32:27.000</v>
      </c>
      <c r="T963" t="str">
        <f>"15:32:27.000"</f>
        <v>15:32:27.000</v>
      </c>
      <c r="U963" t="str">
        <f t="shared" si="206"/>
        <v>A3817C</v>
      </c>
      <c r="V963">
        <v>0</v>
      </c>
      <c r="W963">
        <v>0</v>
      </c>
      <c r="X963">
        <v>2</v>
      </c>
      <c r="Z963">
        <v>1</v>
      </c>
      <c r="AA963">
        <v>8</v>
      </c>
      <c r="AB963">
        <v>3</v>
      </c>
      <c r="AC963">
        <v>0</v>
      </c>
      <c r="AD963">
        <v>9</v>
      </c>
      <c r="AE963">
        <v>0</v>
      </c>
      <c r="AF963">
        <v>0</v>
      </c>
      <c r="AG963">
        <v>1</v>
      </c>
      <c r="AH963">
        <v>0</v>
      </c>
      <c r="AI963" t="s">
        <v>936</v>
      </c>
      <c r="AJ963">
        <v>35.708613</v>
      </c>
      <c r="AK963" t="s">
        <v>955</v>
      </c>
      <c r="AL963">
        <v>-90.927486000000002</v>
      </c>
      <c r="AM963">
        <v>25</v>
      </c>
      <c r="AN963">
        <v>800</v>
      </c>
      <c r="AO963" t="s">
        <v>118</v>
      </c>
      <c r="AP963">
        <v>-88</v>
      </c>
      <c r="AQ963">
        <v>9</v>
      </c>
      <c r="AR963">
        <v>0</v>
      </c>
      <c r="AZ963">
        <v>4366</v>
      </c>
      <c r="BA963">
        <v>1</v>
      </c>
      <c r="BB963" t="str">
        <f t="shared" si="205"/>
        <v xml:space="preserve">N325GC  </v>
      </c>
      <c r="BC963">
        <v>1</v>
      </c>
      <c r="BH963">
        <v>850</v>
      </c>
      <c r="BI963">
        <v>1</v>
      </c>
      <c r="BJ963">
        <v>1</v>
      </c>
      <c r="BK963">
        <v>0</v>
      </c>
      <c r="BL963">
        <v>0</v>
      </c>
      <c r="BO963">
        <v>0</v>
      </c>
      <c r="BP963">
        <v>0</v>
      </c>
      <c r="BW963" t="str">
        <f>"15:32:27.263"</f>
        <v>15:32:27.263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0</v>
      </c>
      <c r="CP963" t="s">
        <v>119</v>
      </c>
      <c r="CQ963">
        <v>511</v>
      </c>
      <c r="CR963">
        <v>0</v>
      </c>
      <c r="CW963">
        <v>7030190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"01/04/2021 15:32:25.204"</f>
        <v>01/04/2021 15:32:25.204</v>
      </c>
      <c r="C964" t="str">
        <f t="shared" si="204"/>
        <v>FFDDD3C0</v>
      </c>
      <c r="D964" t="s">
        <v>178</v>
      </c>
      <c r="E964">
        <v>9</v>
      </c>
      <c r="F964">
        <v>1009</v>
      </c>
      <c r="G964" t="s">
        <v>114</v>
      </c>
      <c r="J964" t="s">
        <v>179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>"15:32:27.000"</f>
        <v>15:32:27.000</v>
      </c>
      <c r="T964" t="str">
        <f>"15:32:27.000"</f>
        <v>15:32:27.000</v>
      </c>
      <c r="U964" t="str">
        <f t="shared" si="206"/>
        <v>A3817C</v>
      </c>
      <c r="V964">
        <v>0</v>
      </c>
      <c r="W964">
        <v>0</v>
      </c>
      <c r="X964">
        <v>2</v>
      </c>
      <c r="Z964">
        <v>1</v>
      </c>
      <c r="AA964">
        <v>8</v>
      </c>
      <c r="AB964">
        <v>3</v>
      </c>
      <c r="AC964">
        <v>0</v>
      </c>
      <c r="AD964">
        <v>9</v>
      </c>
      <c r="AE964">
        <v>0</v>
      </c>
      <c r="AF964">
        <v>0</v>
      </c>
      <c r="AG964">
        <v>1</v>
      </c>
      <c r="AH964">
        <v>0</v>
      </c>
      <c r="AI964" t="s">
        <v>936</v>
      </c>
      <c r="AJ964">
        <v>35.708613</v>
      </c>
      <c r="AK964" t="s">
        <v>955</v>
      </c>
      <c r="AL964">
        <v>-90.927486000000002</v>
      </c>
      <c r="AM964">
        <v>25</v>
      </c>
      <c r="AN964">
        <v>800</v>
      </c>
      <c r="AO964" t="s">
        <v>118</v>
      </c>
      <c r="AP964">
        <v>-88</v>
      </c>
      <c r="AQ964">
        <v>9</v>
      </c>
      <c r="AR964">
        <v>0</v>
      </c>
      <c r="AZ964">
        <v>4366</v>
      </c>
      <c r="BA964">
        <v>1</v>
      </c>
      <c r="BB964" t="str">
        <f t="shared" si="205"/>
        <v xml:space="preserve">N325GC  </v>
      </c>
      <c r="BC964">
        <v>1</v>
      </c>
      <c r="BH964">
        <v>850</v>
      </c>
      <c r="BI964">
        <v>1</v>
      </c>
      <c r="BJ964">
        <v>1</v>
      </c>
      <c r="BK964">
        <v>0</v>
      </c>
      <c r="BL964">
        <v>0</v>
      </c>
      <c r="BO964">
        <v>0</v>
      </c>
      <c r="BP964">
        <v>0</v>
      </c>
      <c r="BW964" t="str">
        <f>"15:32:27.263"</f>
        <v>15:32:27.263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0</v>
      </c>
      <c r="CP964" t="s">
        <v>119</v>
      </c>
      <c r="CQ964">
        <v>511</v>
      </c>
      <c r="CR964">
        <v>0</v>
      </c>
      <c r="CW964">
        <v>7030190</v>
      </c>
      <c r="CY964">
        <v>0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"01/04/2021 15:32:50.736"</f>
        <v>01/04/2021 15:32:50.736</v>
      </c>
      <c r="C965" t="str">
        <f>"FFD5D3C0"</f>
        <v>FFD5D3C0</v>
      </c>
      <c r="D965" t="s">
        <v>178</v>
      </c>
      <c r="E965">
        <v>9</v>
      </c>
      <c r="F965">
        <v>1009</v>
      </c>
      <c r="G965" t="s">
        <v>114</v>
      </c>
      <c r="J965" t="s">
        <v>179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>"15:32:52.000"</f>
        <v>15:32:52.000</v>
      </c>
      <c r="T965" t="str">
        <f>"15:32:52.000"</f>
        <v>15:32:52.000</v>
      </c>
      <c r="U965" t="str">
        <f t="shared" si="206"/>
        <v>A3817C</v>
      </c>
      <c r="V965">
        <v>0</v>
      </c>
      <c r="W965">
        <v>0</v>
      </c>
      <c r="X965">
        <v>2</v>
      </c>
      <c r="Z965">
        <v>1</v>
      </c>
      <c r="AA965">
        <v>8</v>
      </c>
      <c r="AB965">
        <v>3</v>
      </c>
      <c r="AC965">
        <v>0</v>
      </c>
      <c r="AD965">
        <v>9</v>
      </c>
      <c r="AE965">
        <v>0</v>
      </c>
      <c r="AF965">
        <v>3</v>
      </c>
      <c r="AG965">
        <v>1</v>
      </c>
      <c r="AH965">
        <v>0</v>
      </c>
      <c r="AI965" t="s">
        <v>956</v>
      </c>
      <c r="AJ965">
        <v>35.710479999999997</v>
      </c>
      <c r="AK965" t="s">
        <v>957</v>
      </c>
      <c r="AL965">
        <v>-90.939052000000004</v>
      </c>
      <c r="AM965">
        <v>25</v>
      </c>
      <c r="AN965">
        <v>700</v>
      </c>
      <c r="AO965" t="s">
        <v>118</v>
      </c>
      <c r="AP965">
        <v>-76</v>
      </c>
      <c r="AQ965">
        <v>-4</v>
      </c>
      <c r="AR965">
        <v>-1216</v>
      </c>
      <c r="AZ965">
        <v>4366</v>
      </c>
      <c r="BA965">
        <v>1</v>
      </c>
      <c r="BC965">
        <v>1</v>
      </c>
      <c r="BH965">
        <v>775</v>
      </c>
      <c r="BI965">
        <v>1</v>
      </c>
      <c r="BJ965">
        <v>1</v>
      </c>
      <c r="BK965">
        <v>0</v>
      </c>
      <c r="BL965">
        <v>0</v>
      </c>
      <c r="BO965">
        <v>0</v>
      </c>
      <c r="BP965">
        <v>0</v>
      </c>
      <c r="BW965" t="str">
        <f>"15:32:52.826"</f>
        <v>15:32:52.826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0</v>
      </c>
      <c r="CP965" t="s">
        <v>119</v>
      </c>
      <c r="CQ965">
        <v>511</v>
      </c>
      <c r="CR965">
        <v>0</v>
      </c>
      <c r="CW965">
        <v>7035092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1</v>
      </c>
      <c r="DG965">
        <v>0</v>
      </c>
      <c r="DH965">
        <v>0</v>
      </c>
      <c r="DI965">
        <v>0</v>
      </c>
    </row>
    <row r="966" spans="1:113" x14ac:dyDescent="0.3">
      <c r="A966" t="str">
        <f>"01/04/2021 15:32:50.736"</f>
        <v>01/04/2021 15:32:50.736</v>
      </c>
      <c r="C966" t="str">
        <f>"FFD5D3C0"</f>
        <v>FFD5D3C0</v>
      </c>
      <c r="D966" t="s">
        <v>113</v>
      </c>
      <c r="E966">
        <v>5</v>
      </c>
      <c r="H966">
        <v>169</v>
      </c>
      <c r="I966" t="s">
        <v>114</v>
      </c>
      <c r="J966" t="s">
        <v>115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>"15:32:52.000"</f>
        <v>15:32:52.000</v>
      </c>
      <c r="T966" t="str">
        <f>"15:32:52.000"</f>
        <v>15:32:52.000</v>
      </c>
      <c r="U966" t="str">
        <f t="shared" si="206"/>
        <v>A3817C</v>
      </c>
      <c r="V966">
        <v>0</v>
      </c>
      <c r="W966">
        <v>0</v>
      </c>
      <c r="X966">
        <v>2</v>
      </c>
      <c r="Z966">
        <v>1</v>
      </c>
      <c r="AA966">
        <v>8</v>
      </c>
      <c r="AB966">
        <v>3</v>
      </c>
      <c r="AC966">
        <v>0</v>
      </c>
      <c r="AD966">
        <v>9</v>
      </c>
      <c r="AE966">
        <v>0</v>
      </c>
      <c r="AF966">
        <v>0</v>
      </c>
      <c r="AG966">
        <v>1</v>
      </c>
      <c r="AH966">
        <v>0</v>
      </c>
      <c r="AI966" t="s">
        <v>956</v>
      </c>
      <c r="AJ966">
        <v>35.710479999999997</v>
      </c>
      <c r="AK966" t="s">
        <v>957</v>
      </c>
      <c r="AL966">
        <v>-90.939052000000004</v>
      </c>
      <c r="AM966">
        <v>25</v>
      </c>
      <c r="AN966">
        <v>700</v>
      </c>
      <c r="AO966" t="s">
        <v>118</v>
      </c>
      <c r="AP966">
        <v>-76</v>
      </c>
      <c r="AQ966">
        <v>-4</v>
      </c>
      <c r="AR966">
        <v>-1216</v>
      </c>
      <c r="AZ966">
        <v>4366</v>
      </c>
      <c r="BA966">
        <v>1</v>
      </c>
      <c r="BC966">
        <v>1</v>
      </c>
      <c r="BH966">
        <v>775</v>
      </c>
      <c r="BI966">
        <v>1</v>
      </c>
      <c r="BJ966">
        <v>1</v>
      </c>
      <c r="BK966">
        <v>0</v>
      </c>
      <c r="BL966">
        <v>0</v>
      </c>
      <c r="BO966">
        <v>0</v>
      </c>
      <c r="BP966">
        <v>0</v>
      </c>
      <c r="BW966" t="str">
        <f>"15:32:52.826"</f>
        <v>15:32:52.826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0</v>
      </c>
      <c r="CP966" t="s">
        <v>119</v>
      </c>
      <c r="CQ966">
        <v>511</v>
      </c>
      <c r="CR966">
        <v>0</v>
      </c>
      <c r="CW966">
        <v>7035092</v>
      </c>
      <c r="CY966">
        <v>0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1</v>
      </c>
      <c r="DG966">
        <v>0</v>
      </c>
      <c r="DH966">
        <v>0</v>
      </c>
      <c r="DI966">
        <v>0</v>
      </c>
    </row>
    <row r="967" spans="1:113" x14ac:dyDescent="0.3">
      <c r="A967" t="str">
        <f>"01/04/2021 15:32:51.643"</f>
        <v>01/04/2021 15:32:51.643</v>
      </c>
      <c r="C967" t="str">
        <f t="shared" ref="C967:C976" si="207">"FFDDD3C0"</f>
        <v>FFDDD3C0</v>
      </c>
      <c r="D967" t="s">
        <v>178</v>
      </c>
      <c r="E967">
        <v>9</v>
      </c>
      <c r="F967">
        <v>1009</v>
      </c>
      <c r="G967" t="s">
        <v>114</v>
      </c>
      <c r="J967" t="s">
        <v>179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>"15:32:53.000"</f>
        <v>15:32:53.000</v>
      </c>
      <c r="T967" t="str">
        <f>"15:32:53.000"</f>
        <v>15:32:53.000</v>
      </c>
      <c r="U967" t="str">
        <f t="shared" si="206"/>
        <v>A3817C</v>
      </c>
      <c r="V967">
        <v>0</v>
      </c>
      <c r="W967">
        <v>0</v>
      </c>
      <c r="X967">
        <v>2</v>
      </c>
      <c r="Z967">
        <v>1</v>
      </c>
      <c r="AA967">
        <v>8</v>
      </c>
      <c r="AB967">
        <v>3</v>
      </c>
      <c r="AC967">
        <v>0</v>
      </c>
      <c r="AD967">
        <v>9</v>
      </c>
      <c r="AE967">
        <v>0</v>
      </c>
      <c r="AF967">
        <v>3</v>
      </c>
      <c r="AG967">
        <v>1</v>
      </c>
      <c r="AH967">
        <v>0</v>
      </c>
      <c r="AI967" t="s">
        <v>958</v>
      </c>
      <c r="AJ967">
        <v>35.710436999999999</v>
      </c>
      <c r="AK967" t="s">
        <v>959</v>
      </c>
      <c r="AL967">
        <v>-90.939503000000002</v>
      </c>
      <c r="AM967">
        <v>25</v>
      </c>
      <c r="AN967">
        <v>700</v>
      </c>
      <c r="AO967" t="s">
        <v>118</v>
      </c>
      <c r="AP967">
        <v>-73</v>
      </c>
      <c r="AQ967">
        <v>-10</v>
      </c>
      <c r="AR967">
        <v>-1216</v>
      </c>
      <c r="AZ967">
        <v>4366</v>
      </c>
      <c r="BA967">
        <v>1</v>
      </c>
      <c r="BB967" t="str">
        <f t="shared" ref="BB967:BB976" si="208">"N325GC  "</f>
        <v xml:space="preserve">N325GC  </v>
      </c>
      <c r="BC967">
        <v>1</v>
      </c>
      <c r="BH967">
        <v>775</v>
      </c>
      <c r="BI967">
        <v>1</v>
      </c>
      <c r="BJ967">
        <v>1</v>
      </c>
      <c r="BK967">
        <v>0</v>
      </c>
      <c r="BL967">
        <v>0</v>
      </c>
      <c r="BO967">
        <v>0</v>
      </c>
      <c r="BP967">
        <v>0</v>
      </c>
      <c r="BW967" t="str">
        <f>"15:32:53.744"</f>
        <v>15:32:53.744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0</v>
      </c>
      <c r="CP967" t="s">
        <v>119</v>
      </c>
      <c r="CQ967">
        <v>511</v>
      </c>
      <c r="CR967">
        <v>0</v>
      </c>
      <c r="CW967">
        <v>7035259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"01/04/2021 15:32:51.643"</f>
        <v>01/04/2021 15:32:51.643</v>
      </c>
      <c r="C968" t="str">
        <f t="shared" si="207"/>
        <v>FFDDD3C0</v>
      </c>
      <c r="D968" t="s">
        <v>113</v>
      </c>
      <c r="E968">
        <v>5</v>
      </c>
      <c r="H968">
        <v>169</v>
      </c>
      <c r="I968" t="s">
        <v>114</v>
      </c>
      <c r="J968" t="s">
        <v>115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>"15:32:53.000"</f>
        <v>15:32:53.000</v>
      </c>
      <c r="T968" t="str">
        <f>"15:32:53.000"</f>
        <v>15:32:53.000</v>
      </c>
      <c r="U968" t="str">
        <f t="shared" si="206"/>
        <v>A3817C</v>
      </c>
      <c r="V968">
        <v>0</v>
      </c>
      <c r="W968">
        <v>0</v>
      </c>
      <c r="X968">
        <v>2</v>
      </c>
      <c r="Z968">
        <v>1</v>
      </c>
      <c r="AA968">
        <v>8</v>
      </c>
      <c r="AB968">
        <v>3</v>
      </c>
      <c r="AC968">
        <v>0</v>
      </c>
      <c r="AD968">
        <v>9</v>
      </c>
      <c r="AE968">
        <v>0</v>
      </c>
      <c r="AF968">
        <v>3</v>
      </c>
      <c r="AG968">
        <v>1</v>
      </c>
      <c r="AH968">
        <v>0</v>
      </c>
      <c r="AI968" t="s">
        <v>958</v>
      </c>
      <c r="AJ968">
        <v>35.710436999999999</v>
      </c>
      <c r="AK968" t="s">
        <v>959</v>
      </c>
      <c r="AL968">
        <v>-90.939503000000002</v>
      </c>
      <c r="AM968">
        <v>25</v>
      </c>
      <c r="AN968">
        <v>700</v>
      </c>
      <c r="AO968" t="s">
        <v>118</v>
      </c>
      <c r="AP968">
        <v>-73</v>
      </c>
      <c r="AQ968">
        <v>-10</v>
      </c>
      <c r="AR968">
        <v>-1216</v>
      </c>
      <c r="AZ968">
        <v>4366</v>
      </c>
      <c r="BA968">
        <v>1</v>
      </c>
      <c r="BB968" t="str">
        <f t="shared" si="208"/>
        <v xml:space="preserve">N325GC  </v>
      </c>
      <c r="BC968">
        <v>1</v>
      </c>
      <c r="BH968">
        <v>775</v>
      </c>
      <c r="BI968">
        <v>1</v>
      </c>
      <c r="BJ968">
        <v>1</v>
      </c>
      <c r="BK968">
        <v>0</v>
      </c>
      <c r="BL968">
        <v>0</v>
      </c>
      <c r="BO968">
        <v>0</v>
      </c>
      <c r="BP968">
        <v>0</v>
      </c>
      <c r="BW968" t="str">
        <f>"15:32:53.744"</f>
        <v>15:32:53.744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0</v>
      </c>
      <c r="CP968" t="s">
        <v>119</v>
      </c>
      <c r="CQ968">
        <v>511</v>
      </c>
      <c r="CR968">
        <v>0</v>
      </c>
      <c r="CW968">
        <v>7035259</v>
      </c>
      <c r="CY968">
        <v>0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"01/04/2021 15:32:52.549"</f>
        <v>01/04/2021 15:32:52.549</v>
      </c>
      <c r="C969" t="str">
        <f t="shared" si="207"/>
        <v>FFDDD3C0</v>
      </c>
      <c r="D969" t="s">
        <v>178</v>
      </c>
      <c r="E969">
        <v>9</v>
      </c>
      <c r="F969">
        <v>1009</v>
      </c>
      <c r="G969" t="s">
        <v>114</v>
      </c>
      <c r="J969" t="s">
        <v>179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>"15:32:54.000"</f>
        <v>15:32:54.000</v>
      </c>
      <c r="T969" t="str">
        <f>"15:32:54.000"</f>
        <v>15:32:54.000</v>
      </c>
      <c r="U969" t="str">
        <f t="shared" si="206"/>
        <v>A3817C</v>
      </c>
      <c r="V969">
        <v>0</v>
      </c>
      <c r="W969">
        <v>0</v>
      </c>
      <c r="X969">
        <v>2</v>
      </c>
      <c r="Z969">
        <v>1</v>
      </c>
      <c r="AA969">
        <v>8</v>
      </c>
      <c r="AB969">
        <v>3</v>
      </c>
      <c r="AC969">
        <v>0</v>
      </c>
      <c r="AD969">
        <v>9</v>
      </c>
      <c r="AE969">
        <v>0</v>
      </c>
      <c r="AF969">
        <v>3</v>
      </c>
      <c r="AG969">
        <v>1</v>
      </c>
      <c r="AH969">
        <v>0</v>
      </c>
      <c r="AI969" t="s">
        <v>960</v>
      </c>
      <c r="AJ969">
        <v>35.710394000000001</v>
      </c>
      <c r="AK969" t="s">
        <v>961</v>
      </c>
      <c r="AL969">
        <v>-90.939909999999998</v>
      </c>
      <c r="AM969">
        <v>25</v>
      </c>
      <c r="AN969">
        <v>600</v>
      </c>
      <c r="AO969" t="s">
        <v>118</v>
      </c>
      <c r="AP969">
        <v>-72</v>
      </c>
      <c r="AQ969">
        <v>-13</v>
      </c>
      <c r="AR969">
        <v>-1152</v>
      </c>
      <c r="AZ969">
        <v>4366</v>
      </c>
      <c r="BA969">
        <v>1</v>
      </c>
      <c r="BB969" t="str">
        <f t="shared" si="208"/>
        <v xml:space="preserve">N325GC  </v>
      </c>
      <c r="BC969">
        <v>1</v>
      </c>
      <c r="BH969">
        <v>775</v>
      </c>
      <c r="BI969">
        <v>1</v>
      </c>
      <c r="BJ969">
        <v>1</v>
      </c>
      <c r="BK969">
        <v>0</v>
      </c>
      <c r="BL969">
        <v>0</v>
      </c>
      <c r="BO969">
        <v>0</v>
      </c>
      <c r="BP969">
        <v>0</v>
      </c>
      <c r="BW969" t="str">
        <f>"15:32:54.656"</f>
        <v>15:32:54.656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0</v>
      </c>
      <c r="CP969" t="s">
        <v>119</v>
      </c>
      <c r="CQ969">
        <v>511</v>
      </c>
      <c r="CR969">
        <v>0</v>
      </c>
      <c r="CW969">
        <v>7035433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"01/04/2021 15:32:52.549"</f>
        <v>01/04/2021 15:32:52.549</v>
      </c>
      <c r="C970" t="str">
        <f t="shared" si="207"/>
        <v>FFDDD3C0</v>
      </c>
      <c r="D970" t="s">
        <v>113</v>
      </c>
      <c r="E970">
        <v>5</v>
      </c>
      <c r="H970">
        <v>169</v>
      </c>
      <c r="I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>"15:32:54.000"</f>
        <v>15:32:54.000</v>
      </c>
      <c r="T970" t="str">
        <f>"15:32:54.000"</f>
        <v>15:32:54.000</v>
      </c>
      <c r="U970" t="str">
        <f t="shared" si="206"/>
        <v>A3817C</v>
      </c>
      <c r="V970">
        <v>0</v>
      </c>
      <c r="W970">
        <v>0</v>
      </c>
      <c r="X970">
        <v>2</v>
      </c>
      <c r="Z970">
        <v>1</v>
      </c>
      <c r="AA970">
        <v>8</v>
      </c>
      <c r="AB970">
        <v>3</v>
      </c>
      <c r="AC970">
        <v>0</v>
      </c>
      <c r="AD970">
        <v>9</v>
      </c>
      <c r="AE970">
        <v>0</v>
      </c>
      <c r="AF970">
        <v>3</v>
      </c>
      <c r="AG970">
        <v>1</v>
      </c>
      <c r="AH970">
        <v>0</v>
      </c>
      <c r="AI970" t="s">
        <v>960</v>
      </c>
      <c r="AJ970">
        <v>35.710394000000001</v>
      </c>
      <c r="AK970" t="s">
        <v>961</v>
      </c>
      <c r="AL970">
        <v>-90.939909999999998</v>
      </c>
      <c r="AM970">
        <v>25</v>
      </c>
      <c r="AN970">
        <v>600</v>
      </c>
      <c r="AO970" t="s">
        <v>118</v>
      </c>
      <c r="AP970">
        <v>-72</v>
      </c>
      <c r="AQ970">
        <v>-13</v>
      </c>
      <c r="AR970">
        <v>-1152</v>
      </c>
      <c r="AZ970">
        <v>4366</v>
      </c>
      <c r="BA970">
        <v>1</v>
      </c>
      <c r="BB970" t="str">
        <f t="shared" si="208"/>
        <v xml:space="preserve">N325GC  </v>
      </c>
      <c r="BC970">
        <v>1</v>
      </c>
      <c r="BH970">
        <v>775</v>
      </c>
      <c r="BI970">
        <v>1</v>
      </c>
      <c r="BJ970">
        <v>1</v>
      </c>
      <c r="BK970">
        <v>0</v>
      </c>
      <c r="BL970">
        <v>0</v>
      </c>
      <c r="BO970">
        <v>0</v>
      </c>
      <c r="BP970">
        <v>0</v>
      </c>
      <c r="BW970" t="str">
        <f>"15:32:54.656"</f>
        <v>15:32:54.656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0</v>
      </c>
      <c r="CP970" t="s">
        <v>119</v>
      </c>
      <c r="CQ970">
        <v>511</v>
      </c>
      <c r="CR970">
        <v>0</v>
      </c>
      <c r="CW970">
        <v>7035433</v>
      </c>
      <c r="CY970">
        <v>0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"01/04/2021 15:32:53.686"</f>
        <v>01/04/2021 15:32:53.686</v>
      </c>
      <c r="C971" t="str">
        <f t="shared" si="207"/>
        <v>FFDDD3C0</v>
      </c>
      <c r="D971" t="s">
        <v>113</v>
      </c>
      <c r="E971">
        <v>5</v>
      </c>
      <c r="H971">
        <v>169</v>
      </c>
      <c r="I971" t="s">
        <v>114</v>
      </c>
      <c r="J971" t="s">
        <v>115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>"15:32:55.000"</f>
        <v>15:32:55.000</v>
      </c>
      <c r="T971" t="str">
        <f>"15:32:55.000"</f>
        <v>15:32:55.000</v>
      </c>
      <c r="U971" t="str">
        <f t="shared" si="206"/>
        <v>A3817C</v>
      </c>
      <c r="V971">
        <v>0</v>
      </c>
      <c r="W971">
        <v>0</v>
      </c>
      <c r="X971">
        <v>2</v>
      </c>
      <c r="Z971">
        <v>1</v>
      </c>
      <c r="AA971">
        <v>8</v>
      </c>
      <c r="AB971">
        <v>3</v>
      </c>
      <c r="AC971">
        <v>0</v>
      </c>
      <c r="AD971">
        <v>9</v>
      </c>
      <c r="AE971">
        <v>0</v>
      </c>
      <c r="AF971">
        <v>3</v>
      </c>
      <c r="AG971">
        <v>1</v>
      </c>
      <c r="AH971">
        <v>0</v>
      </c>
      <c r="AI971" t="s">
        <v>962</v>
      </c>
      <c r="AJ971">
        <v>35.710329999999999</v>
      </c>
      <c r="AK971" t="s">
        <v>963</v>
      </c>
      <c r="AL971">
        <v>-90.940318000000005</v>
      </c>
      <c r="AM971">
        <v>25</v>
      </c>
      <c r="AN971">
        <v>600</v>
      </c>
      <c r="AO971" t="s">
        <v>118</v>
      </c>
      <c r="AP971">
        <v>-71</v>
      </c>
      <c r="AQ971">
        <v>-16</v>
      </c>
      <c r="AR971">
        <v>-1280</v>
      </c>
      <c r="AZ971">
        <v>4366</v>
      </c>
      <c r="BA971">
        <v>1</v>
      </c>
      <c r="BB971" t="str">
        <f t="shared" si="208"/>
        <v xml:space="preserve">N325GC  </v>
      </c>
      <c r="BC971">
        <v>1</v>
      </c>
      <c r="BH971">
        <v>725</v>
      </c>
      <c r="BI971">
        <v>1</v>
      </c>
      <c r="BJ971">
        <v>1</v>
      </c>
      <c r="BK971">
        <v>0</v>
      </c>
      <c r="BL971">
        <v>0</v>
      </c>
      <c r="BO971">
        <v>0</v>
      </c>
      <c r="BP971">
        <v>0</v>
      </c>
      <c r="BW971" t="str">
        <f>"15:32:55.765"</f>
        <v>15:32:55.765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0</v>
      </c>
      <c r="CP971" t="s">
        <v>119</v>
      </c>
      <c r="CQ971">
        <v>511</v>
      </c>
      <c r="CR971">
        <v>0</v>
      </c>
      <c r="CW971">
        <v>7035641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"01/04/2021 15:32:53.686"</f>
        <v>01/04/2021 15:32:53.686</v>
      </c>
      <c r="C972" t="str">
        <f t="shared" si="207"/>
        <v>FFDDD3C0</v>
      </c>
      <c r="D972" t="s">
        <v>178</v>
      </c>
      <c r="E972">
        <v>9</v>
      </c>
      <c r="F972">
        <v>1009</v>
      </c>
      <c r="G972" t="s">
        <v>114</v>
      </c>
      <c r="J972" t="s">
        <v>179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>"15:32:55.000"</f>
        <v>15:32:55.000</v>
      </c>
      <c r="T972" t="str">
        <f>"15:32:55.000"</f>
        <v>15:32:55.000</v>
      </c>
      <c r="U972" t="str">
        <f t="shared" si="206"/>
        <v>A3817C</v>
      </c>
      <c r="V972">
        <v>0</v>
      </c>
      <c r="W972">
        <v>0</v>
      </c>
      <c r="X972">
        <v>2</v>
      </c>
      <c r="Z972">
        <v>1</v>
      </c>
      <c r="AA972">
        <v>8</v>
      </c>
      <c r="AB972">
        <v>3</v>
      </c>
      <c r="AC972">
        <v>0</v>
      </c>
      <c r="AD972">
        <v>9</v>
      </c>
      <c r="AE972">
        <v>0</v>
      </c>
      <c r="AF972">
        <v>3</v>
      </c>
      <c r="AG972">
        <v>1</v>
      </c>
      <c r="AH972">
        <v>0</v>
      </c>
      <c r="AI972" t="s">
        <v>962</v>
      </c>
      <c r="AJ972">
        <v>35.710329999999999</v>
      </c>
      <c r="AK972" t="s">
        <v>963</v>
      </c>
      <c r="AL972">
        <v>-90.940318000000005</v>
      </c>
      <c r="AM972">
        <v>25</v>
      </c>
      <c r="AN972">
        <v>600</v>
      </c>
      <c r="AO972" t="s">
        <v>118</v>
      </c>
      <c r="AP972">
        <v>-71</v>
      </c>
      <c r="AQ972">
        <v>-16</v>
      </c>
      <c r="AR972">
        <v>-1280</v>
      </c>
      <c r="AZ972">
        <v>4366</v>
      </c>
      <c r="BA972">
        <v>1</v>
      </c>
      <c r="BB972" t="str">
        <f t="shared" si="208"/>
        <v xml:space="preserve">N325GC  </v>
      </c>
      <c r="BC972">
        <v>1</v>
      </c>
      <c r="BH972">
        <v>725</v>
      </c>
      <c r="BI972">
        <v>1</v>
      </c>
      <c r="BJ972">
        <v>1</v>
      </c>
      <c r="BK972">
        <v>0</v>
      </c>
      <c r="BL972">
        <v>0</v>
      </c>
      <c r="BO972">
        <v>0</v>
      </c>
      <c r="BP972">
        <v>0</v>
      </c>
      <c r="BW972" t="str">
        <f>"15:32:55.765"</f>
        <v>15:32:55.765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0</v>
      </c>
      <c r="CP972" t="s">
        <v>119</v>
      </c>
      <c r="CQ972">
        <v>511</v>
      </c>
      <c r="CR972">
        <v>0</v>
      </c>
      <c r="CW972">
        <v>7035641</v>
      </c>
      <c r="CY972">
        <v>0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"01/04/2021 15:32:54.412"</f>
        <v>01/04/2021 15:32:54.412</v>
      </c>
      <c r="C973" t="str">
        <f t="shared" si="207"/>
        <v>FFDDD3C0</v>
      </c>
      <c r="D973" t="s">
        <v>178</v>
      </c>
      <c r="E973">
        <v>9</v>
      </c>
      <c r="F973">
        <v>1009</v>
      </c>
      <c r="G973" t="s">
        <v>114</v>
      </c>
      <c r="J973" t="s">
        <v>179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>"15:32:56.000"</f>
        <v>15:32:56.000</v>
      </c>
      <c r="T973" t="str">
        <f>"15:32:56.000"</f>
        <v>15:32:56.000</v>
      </c>
      <c r="U973" t="str">
        <f t="shared" si="206"/>
        <v>A3817C</v>
      </c>
      <c r="V973">
        <v>0</v>
      </c>
      <c r="W973">
        <v>0</v>
      </c>
      <c r="X973">
        <v>2</v>
      </c>
      <c r="Z973">
        <v>1</v>
      </c>
      <c r="AA973">
        <v>8</v>
      </c>
      <c r="AB973">
        <v>3</v>
      </c>
      <c r="AC973">
        <v>0</v>
      </c>
      <c r="AD973">
        <v>9</v>
      </c>
      <c r="AE973">
        <v>0</v>
      </c>
      <c r="AF973">
        <v>3</v>
      </c>
      <c r="AG973">
        <v>1</v>
      </c>
      <c r="AH973">
        <v>0</v>
      </c>
      <c r="AI973" t="s">
        <v>964</v>
      </c>
      <c r="AJ973">
        <v>35.710244000000003</v>
      </c>
      <c r="AK973" t="s">
        <v>965</v>
      </c>
      <c r="AL973">
        <v>-90.940725999999998</v>
      </c>
      <c r="AM973">
        <v>25</v>
      </c>
      <c r="AN973">
        <v>600</v>
      </c>
      <c r="AO973" t="s">
        <v>118</v>
      </c>
      <c r="AP973">
        <v>-74</v>
      </c>
      <c r="AQ973">
        <v>-21</v>
      </c>
      <c r="AR973">
        <v>-1408</v>
      </c>
      <c r="AZ973">
        <v>4366</v>
      </c>
      <c r="BA973">
        <v>1</v>
      </c>
      <c r="BB973" t="str">
        <f t="shared" si="208"/>
        <v xml:space="preserve">N325GC  </v>
      </c>
      <c r="BC973">
        <v>1</v>
      </c>
      <c r="BH973">
        <v>725</v>
      </c>
      <c r="BI973">
        <v>1</v>
      </c>
      <c r="BJ973">
        <v>1</v>
      </c>
      <c r="BK973">
        <v>0</v>
      </c>
      <c r="BL973">
        <v>0</v>
      </c>
      <c r="BO973">
        <v>0</v>
      </c>
      <c r="BP973">
        <v>0</v>
      </c>
      <c r="BW973" t="str">
        <f>"15:32:56.475"</f>
        <v>15:32:56.475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0</v>
      </c>
      <c r="CP973" t="s">
        <v>119</v>
      </c>
      <c r="CQ973">
        <v>511</v>
      </c>
      <c r="CR973">
        <v>0</v>
      </c>
      <c r="CW973">
        <v>7035763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"01/04/2021 15:32:54.412"</f>
        <v>01/04/2021 15:32:54.412</v>
      </c>
      <c r="C974" t="str">
        <f t="shared" si="207"/>
        <v>FFDDD3C0</v>
      </c>
      <c r="D974" t="s">
        <v>113</v>
      </c>
      <c r="E974">
        <v>5</v>
      </c>
      <c r="H974">
        <v>169</v>
      </c>
      <c r="I974" t="s">
        <v>114</v>
      </c>
      <c r="J974" t="s">
        <v>115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>"15:32:56.000"</f>
        <v>15:32:56.000</v>
      </c>
      <c r="T974" t="str">
        <f>"15:32:56.000"</f>
        <v>15:32:56.000</v>
      </c>
      <c r="U974" t="str">
        <f t="shared" si="206"/>
        <v>A3817C</v>
      </c>
      <c r="V974">
        <v>0</v>
      </c>
      <c r="W974">
        <v>0</v>
      </c>
      <c r="X974">
        <v>2</v>
      </c>
      <c r="Z974">
        <v>1</v>
      </c>
      <c r="AA974">
        <v>8</v>
      </c>
      <c r="AB974">
        <v>3</v>
      </c>
      <c r="AC974">
        <v>0</v>
      </c>
      <c r="AD974">
        <v>9</v>
      </c>
      <c r="AE974">
        <v>0</v>
      </c>
      <c r="AF974">
        <v>3</v>
      </c>
      <c r="AG974">
        <v>1</v>
      </c>
      <c r="AH974">
        <v>0</v>
      </c>
      <c r="AI974" t="s">
        <v>964</v>
      </c>
      <c r="AJ974">
        <v>35.710244000000003</v>
      </c>
      <c r="AK974" t="s">
        <v>965</v>
      </c>
      <c r="AL974">
        <v>-90.940725999999998</v>
      </c>
      <c r="AM974">
        <v>25</v>
      </c>
      <c r="AN974">
        <v>600</v>
      </c>
      <c r="AO974" t="s">
        <v>118</v>
      </c>
      <c r="AP974">
        <v>-74</v>
      </c>
      <c r="AQ974">
        <v>-21</v>
      </c>
      <c r="AR974">
        <v>-1408</v>
      </c>
      <c r="AZ974">
        <v>4366</v>
      </c>
      <c r="BA974">
        <v>1</v>
      </c>
      <c r="BB974" t="str">
        <f t="shared" si="208"/>
        <v xml:space="preserve">N325GC  </v>
      </c>
      <c r="BC974">
        <v>1</v>
      </c>
      <c r="BH974">
        <v>725</v>
      </c>
      <c r="BI974">
        <v>1</v>
      </c>
      <c r="BJ974">
        <v>1</v>
      </c>
      <c r="BK974">
        <v>0</v>
      </c>
      <c r="BL974">
        <v>0</v>
      </c>
      <c r="BO974">
        <v>0</v>
      </c>
      <c r="BP974">
        <v>0</v>
      </c>
      <c r="BW974" t="str">
        <f>"15:32:56.475"</f>
        <v>15:32:56.475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0</v>
      </c>
      <c r="CP974" t="s">
        <v>119</v>
      </c>
      <c r="CQ974">
        <v>511</v>
      </c>
      <c r="CR974">
        <v>0</v>
      </c>
      <c r="CW974">
        <v>7035763</v>
      </c>
      <c r="CY974">
        <v>0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"01/04/2021 15:32:55.497"</f>
        <v>01/04/2021 15:32:55.497</v>
      </c>
      <c r="C975" t="str">
        <f t="shared" si="207"/>
        <v>FFDDD3C0</v>
      </c>
      <c r="D975" t="s">
        <v>113</v>
      </c>
      <c r="E975">
        <v>5</v>
      </c>
      <c r="H975">
        <v>169</v>
      </c>
      <c r="I975" t="s">
        <v>114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>"15:32:57.000"</f>
        <v>15:32:57.000</v>
      </c>
      <c r="T975" t="str">
        <f>"15:32:57.000"</f>
        <v>15:32:57.000</v>
      </c>
      <c r="U975" t="str">
        <f t="shared" si="206"/>
        <v>A3817C</v>
      </c>
      <c r="V975">
        <v>0</v>
      </c>
      <c r="W975">
        <v>0</v>
      </c>
      <c r="X975">
        <v>2</v>
      </c>
      <c r="Z975">
        <v>1</v>
      </c>
      <c r="AA975">
        <v>8</v>
      </c>
      <c r="AB975">
        <v>3</v>
      </c>
      <c r="AC975">
        <v>0</v>
      </c>
      <c r="AD975">
        <v>9</v>
      </c>
      <c r="AE975">
        <v>0</v>
      </c>
      <c r="AF975">
        <v>3</v>
      </c>
      <c r="AG975">
        <v>1</v>
      </c>
      <c r="AH975">
        <v>0</v>
      </c>
      <c r="AI975" t="s">
        <v>966</v>
      </c>
      <c r="AJ975">
        <v>35.710158</v>
      </c>
      <c r="AK975" t="s">
        <v>967</v>
      </c>
      <c r="AL975">
        <v>-90.941132999999994</v>
      </c>
      <c r="AM975">
        <v>25</v>
      </c>
      <c r="AN975">
        <v>600</v>
      </c>
      <c r="AO975" t="s">
        <v>118</v>
      </c>
      <c r="AP975">
        <v>-76</v>
      </c>
      <c r="AQ975">
        <v>-25</v>
      </c>
      <c r="AR975">
        <v>-1664</v>
      </c>
      <c r="AZ975">
        <v>4366</v>
      </c>
      <c r="BA975">
        <v>1</v>
      </c>
      <c r="BB975" t="str">
        <f t="shared" si="208"/>
        <v xml:space="preserve">N325GC  </v>
      </c>
      <c r="BC975">
        <v>1</v>
      </c>
      <c r="BH975">
        <v>725</v>
      </c>
      <c r="BI975">
        <v>1</v>
      </c>
      <c r="BJ975">
        <v>1</v>
      </c>
      <c r="BK975">
        <v>0</v>
      </c>
      <c r="BL975">
        <v>0</v>
      </c>
      <c r="BO975">
        <v>0</v>
      </c>
      <c r="BP975">
        <v>0</v>
      </c>
      <c r="BW975" t="str">
        <f>"15:32:57.574"</f>
        <v>15:32:57.574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0</v>
      </c>
      <c r="CP975" t="s">
        <v>119</v>
      </c>
      <c r="CQ975">
        <v>511</v>
      </c>
      <c r="CR975">
        <v>0</v>
      </c>
      <c r="CW975">
        <v>7035965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"01/04/2021 15:32:55.497"</f>
        <v>01/04/2021 15:32:55.497</v>
      </c>
      <c r="C976" t="str">
        <f t="shared" si="207"/>
        <v>FFDDD3C0</v>
      </c>
      <c r="D976" t="s">
        <v>178</v>
      </c>
      <c r="E976">
        <v>9</v>
      </c>
      <c r="F976">
        <v>1009</v>
      </c>
      <c r="G976" t="s">
        <v>114</v>
      </c>
      <c r="J976" t="s">
        <v>179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>"15:32:57.000"</f>
        <v>15:32:57.000</v>
      </c>
      <c r="T976" t="str">
        <f>"15:32:57.000"</f>
        <v>15:32:57.000</v>
      </c>
      <c r="U976" t="str">
        <f t="shared" si="206"/>
        <v>A3817C</v>
      </c>
      <c r="V976">
        <v>0</v>
      </c>
      <c r="W976">
        <v>0</v>
      </c>
      <c r="X976">
        <v>2</v>
      </c>
      <c r="Z976">
        <v>1</v>
      </c>
      <c r="AA976">
        <v>8</v>
      </c>
      <c r="AB976">
        <v>3</v>
      </c>
      <c r="AC976">
        <v>0</v>
      </c>
      <c r="AD976">
        <v>9</v>
      </c>
      <c r="AE976">
        <v>0</v>
      </c>
      <c r="AF976">
        <v>3</v>
      </c>
      <c r="AG976">
        <v>1</v>
      </c>
      <c r="AH976">
        <v>0</v>
      </c>
      <c r="AI976" t="s">
        <v>966</v>
      </c>
      <c r="AJ976">
        <v>35.710158</v>
      </c>
      <c r="AK976" t="s">
        <v>967</v>
      </c>
      <c r="AL976">
        <v>-90.941132999999994</v>
      </c>
      <c r="AM976">
        <v>25</v>
      </c>
      <c r="AN976">
        <v>600</v>
      </c>
      <c r="AO976" t="s">
        <v>118</v>
      </c>
      <c r="AP976">
        <v>-76</v>
      </c>
      <c r="AQ976">
        <v>-25</v>
      </c>
      <c r="AR976">
        <v>-1664</v>
      </c>
      <c r="AZ976">
        <v>4366</v>
      </c>
      <c r="BA976">
        <v>1</v>
      </c>
      <c r="BB976" t="str">
        <f t="shared" si="208"/>
        <v xml:space="preserve">N325GC  </v>
      </c>
      <c r="BC976">
        <v>1</v>
      </c>
      <c r="BH976">
        <v>725</v>
      </c>
      <c r="BI976">
        <v>1</v>
      </c>
      <c r="BJ976">
        <v>1</v>
      </c>
      <c r="BK976">
        <v>0</v>
      </c>
      <c r="BL976">
        <v>0</v>
      </c>
      <c r="BO976">
        <v>0</v>
      </c>
      <c r="BP976">
        <v>0</v>
      </c>
      <c r="BW976" t="str">
        <f>"15:32:57.574"</f>
        <v>15:32:57.574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0</v>
      </c>
      <c r="CP976" t="s">
        <v>119</v>
      </c>
      <c r="CQ976">
        <v>511</v>
      </c>
      <c r="CR976">
        <v>0</v>
      </c>
      <c r="CW976">
        <v>7035965</v>
      </c>
      <c r="CY976">
        <v>0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20210104_A3817C_443889940_ADSB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2021-01-04T18:27:33Z</dcterms:created>
  <dcterms:modified xsi:type="dcterms:W3CDTF">2021-01-04T18:27:34Z</dcterms:modified>
</cp:coreProperties>
</file>