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ident Investigation\Accident Investigation Access Only\NIRS\2024 NIRS Requests\24-274 ADS-B N3054V\"/>
    </mc:Choice>
  </mc:AlternateContent>
  <xr:revisionPtr revIDLastSave="0" documentId="8_{7C36AEB1-A14C-4818-86D5-38116CF37F56}" xr6:coauthVersionLast="47" xr6:coauthVersionMax="47" xr10:uidLastSave="{00000000-0000-0000-0000-000000000000}"/>
  <bookViews>
    <workbookView xWindow="1950" yWindow="1950" windowWidth="18900" windowHeight="10965"/>
  </bookViews>
  <sheets>
    <sheet name="20240423_A334DD_547307035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</calcChain>
</file>

<file path=xl/sharedStrings.xml><?xml version="1.0" encoding="utf-8"?>
<sst xmlns="http://schemas.openxmlformats.org/spreadsheetml/2006/main" count="5787" uniqueCount="521">
  <si>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</si>
  <si>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</si>
  <si>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</si>
  <si>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</si>
  <si>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</si>
  <si>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</si>
  <si>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</si>
  <si>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</si>
  <si>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</si>
  <si>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</si>
  <si>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</si>
  <si>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</si>
  <si>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</si>
  <si>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</si>
  <si>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</si>
  <si>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</si>
  <si>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</si>
  <si>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</si>
  <si>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</si>
  <si>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</si>
  <si>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</si>
  <si>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</si>
  <si>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</si>
  <si>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</si>
  <si>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</si>
  <si>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</si>
  <si>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</si>
  <si>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</si>
  <si>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</si>
  <si>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</si>
  <si>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</si>
  <si>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</si>
  <si>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</si>
  <si>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</si>
  <si>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</si>
  <si>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</si>
  <si>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</si>
  <si>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</si>
  <si>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</si>
  <si>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</si>
  <si>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</si>
  <si>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</si>
  <si>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</si>
  <si>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</si>
  <si>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</si>
  <si>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</si>
  <si>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</si>
  <si>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</si>
  <si>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</si>
  <si>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</si>
  <si>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</si>
  <si>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</si>
  <si>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</si>
  <si>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</si>
  <si>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</si>
  <si>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</si>
  <si>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</si>
  <si>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</si>
  <si>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</si>
  <si>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</si>
  <si>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</si>
  <si>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</si>
  <si>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</si>
  <si>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</si>
  <si>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</si>
  <si>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</si>
  <si>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</si>
  <si>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</si>
  <si>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</si>
  <si>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</si>
  <si>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</si>
  <si>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</si>
  <si>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</si>
  <si>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</si>
  <si>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</si>
  <si>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</si>
  <si>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</si>
  <si>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</si>
  <si>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</si>
  <si>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</si>
  <si>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</si>
  <si>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</si>
  <si>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</si>
  <si>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</si>
  <si>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</si>
  <si>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</si>
  <si>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</si>
  <si>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</si>
  <si>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</si>
  <si>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</si>
  <si>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</si>
  <si>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</si>
  <si>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</si>
  <si>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</si>
  <si>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</si>
  <si>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</si>
  <si>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</si>
  <si>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</si>
  <si>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</si>
  <si>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</si>
  <si>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</si>
  <si>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</si>
  <si>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</si>
  <si>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</si>
  <si>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</si>
  <si>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</si>
  <si>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</si>
  <si>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</si>
  <si>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</si>
  <si>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</si>
  <si>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</si>
  <si>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</si>
  <si>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</si>
  <si>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</si>
  <si>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</si>
  <si>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</si>
  <si>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</si>
  <si>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</si>
  <si>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</si>
  <si>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</si>
  <si>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</si>
  <si>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</si>
  <si>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</si>
  <si>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C1</t>
  </si>
  <si>
    <t>Alaska</t>
  </si>
  <si>
    <t>EnrouteCTV</t>
  </si>
  <si>
    <t>None</t>
  </si>
  <si>
    <t>064:49:38.11 N</t>
  </si>
  <si>
    <t>147:50:26.13 W</t>
  </si>
  <si>
    <t>NoneAvailable</t>
  </si>
  <si>
    <t>RS - HP 1090 Multi Chl Radio</t>
  </si>
  <si>
    <t>329-01</t>
  </si>
  <si>
    <t>PDQ</t>
  </si>
  <si>
    <t>BA</t>
  </si>
  <si>
    <t>Anchorage - Fairbanks</t>
  </si>
  <si>
    <t>Enroute</t>
  </si>
  <si>
    <t>064:49:37.57 N</t>
  </si>
  <si>
    <t>147:50:27.45 W</t>
  </si>
  <si>
    <t>GNSS</t>
  </si>
  <si>
    <t>BD</t>
  </si>
  <si>
    <t>Fairbanks</t>
  </si>
  <si>
    <t>Terminal</t>
  </si>
  <si>
    <t>064:49:37.26 N</t>
  </si>
  <si>
    <t>147:50:27.76 W</t>
  </si>
  <si>
    <t>064:49:36.65 N</t>
  </si>
  <si>
    <t>147:50:28.92 W</t>
  </si>
  <si>
    <t>064:49:36.11 N</t>
  </si>
  <si>
    <t>147:50:29.92 W</t>
  </si>
  <si>
    <t>064:49:35.49 N</t>
  </si>
  <si>
    <t>147:50:30.92 W</t>
  </si>
  <si>
    <t>064:49:33.09 N</t>
  </si>
  <si>
    <t>147:50:35.25 W</t>
  </si>
  <si>
    <t>064:49:32.32 N</t>
  </si>
  <si>
    <t>147:50:36.87 W</t>
  </si>
  <si>
    <t>064:49:31.70 N</t>
  </si>
  <si>
    <t>147:50:38.18 W</t>
  </si>
  <si>
    <t>064:49:30.85 N</t>
  </si>
  <si>
    <t>147:50:39.58 W</t>
  </si>
  <si>
    <t>064:49:29.08 N</t>
  </si>
  <si>
    <t>147:50:43.13 W</t>
  </si>
  <si>
    <t>064:49:28.23 N</t>
  </si>
  <si>
    <t>147:50:44.36 W</t>
  </si>
  <si>
    <t>064:49:26.91 N</t>
  </si>
  <si>
    <t>147:50:46.76 W</t>
  </si>
  <si>
    <t>064:49:25.91 N</t>
  </si>
  <si>
    <t>147:50:48.69 W</t>
  </si>
  <si>
    <t>064:49:22.82 N</t>
  </si>
  <si>
    <t>147:50:54.25 W</t>
  </si>
  <si>
    <t>064:49:21.81 N</t>
  </si>
  <si>
    <t>147:50:56.18 W</t>
  </si>
  <si>
    <t>064:49:20.19 N</t>
  </si>
  <si>
    <t>147:50:59.35 W</t>
  </si>
  <si>
    <t>064:49:19.19 N</t>
  </si>
  <si>
    <t>147:51:00.97 W</t>
  </si>
  <si>
    <t>064:49:18.18 N</t>
  </si>
  <si>
    <t>147:51:03.29 W</t>
  </si>
  <si>
    <t>064:49:16.79 N</t>
  </si>
  <si>
    <t>147:51:05.38 W</t>
  </si>
  <si>
    <t>064:49:15.63 N</t>
  </si>
  <si>
    <t>147:51:07.38 W</t>
  </si>
  <si>
    <t>064:49:13.24 N</t>
  </si>
  <si>
    <t>147:51:12.02 W</t>
  </si>
  <si>
    <t>064:49:12.08 N</t>
  </si>
  <si>
    <t>147:51:14.03 W</t>
  </si>
  <si>
    <t>064:49:10.92 N</t>
  </si>
  <si>
    <t>147:51:16.42 W</t>
  </si>
  <si>
    <t>064:49:09.45 N</t>
  </si>
  <si>
    <t>147:51:18.97 W</t>
  </si>
  <si>
    <t>064:49:06.91 N</t>
  </si>
  <si>
    <t>147:51:23.92 W</t>
  </si>
  <si>
    <t>064:49:05.67 N</t>
  </si>
  <si>
    <t>147:51:25.85 W</t>
  </si>
  <si>
    <t>064:49:04.67 N</t>
  </si>
  <si>
    <t>147:51:27.86 W</t>
  </si>
  <si>
    <t>064:49:03.28 N</t>
  </si>
  <si>
    <t>147:51:30.48 W</t>
  </si>
  <si>
    <t>064:49:01.73 N</t>
  </si>
  <si>
    <t>147:51:32.95 W</t>
  </si>
  <si>
    <t>064:49:00.57 N</t>
  </si>
  <si>
    <t>147:51:35.43 W</t>
  </si>
  <si>
    <t>064:48:58.41 N</t>
  </si>
  <si>
    <t>147:51:39.13 W</t>
  </si>
  <si>
    <t>064:48:57.02 N</t>
  </si>
  <si>
    <t>147:51:41.99 W</t>
  </si>
  <si>
    <t>064:48:54.16 N</t>
  </si>
  <si>
    <t>147:51:46.94 W</t>
  </si>
  <si>
    <t>064:48:52.77 N</t>
  </si>
  <si>
    <t>147:51:49.64 W</t>
  </si>
  <si>
    <t>064:48:51.38 N</t>
  </si>
  <si>
    <t>147:51:52.34 W</t>
  </si>
  <si>
    <t>064:48:50.14 N</t>
  </si>
  <si>
    <t>147:51:54.35 W</t>
  </si>
  <si>
    <t>064:48:48.52 N</t>
  </si>
  <si>
    <t>147:51:57.52 W</t>
  </si>
  <si>
    <t>064:48:45.66 N</t>
  </si>
  <si>
    <t>147:52:03.00 W</t>
  </si>
  <si>
    <t>064:48:44.12 N</t>
  </si>
  <si>
    <t>147:52:05.47 W</t>
  </si>
  <si>
    <t>064:48:42.73 N</t>
  </si>
  <si>
    <t>147:52:08.18 W</t>
  </si>
  <si>
    <t>064:48:40.64 N</t>
  </si>
  <si>
    <t>147:52:12.12 W</t>
  </si>
  <si>
    <t>064:48:39.10 N</t>
  </si>
  <si>
    <t>147:52:14.98 W</t>
  </si>
  <si>
    <t>064:48:37.47 N</t>
  </si>
  <si>
    <t>147:52:17.68 W</t>
  </si>
  <si>
    <t>064:48:35.93 N</t>
  </si>
  <si>
    <t>147:52:20.77 W</t>
  </si>
  <si>
    <t>064:48:33.84 N</t>
  </si>
  <si>
    <t>147:52:24.40 W</t>
  </si>
  <si>
    <t>064:48:32.38 N</t>
  </si>
  <si>
    <t>147:52:27.34 W</t>
  </si>
  <si>
    <t>064:48:27.05 N</t>
  </si>
  <si>
    <t>147:52:37.22 W</t>
  </si>
  <si>
    <t>064:48:25.35 N</t>
  </si>
  <si>
    <t>147:52:40.55 W</t>
  </si>
  <si>
    <t>064:48:23.80 N</t>
  </si>
  <si>
    <t>147:52:43.02 W</t>
  </si>
  <si>
    <t>064:48:22.33 N</t>
  </si>
  <si>
    <t>147:52:45.49 W</t>
  </si>
  <si>
    <t>064:48:21.02 N</t>
  </si>
  <si>
    <t>147:52:47.96 W</t>
  </si>
  <si>
    <t>064:48:20.17 N</t>
  </si>
  <si>
    <t>147:52:49.74 W</t>
  </si>
  <si>
    <t>064:48:18.63 N</t>
  </si>
  <si>
    <t>147:52:52.44 W</t>
  </si>
  <si>
    <t>064:48:17.00 N</t>
  </si>
  <si>
    <t>147:52:55.30 W</t>
  </si>
  <si>
    <t>064:48:15.46 N</t>
  </si>
  <si>
    <t>147:52:58.23 W</t>
  </si>
  <si>
    <t>064:48:13.84 N</t>
  </si>
  <si>
    <t>147:53:01.09 W</t>
  </si>
  <si>
    <t>064:48:11.60 N</t>
  </si>
  <si>
    <t>147:53:05.19 W</t>
  </si>
  <si>
    <t>064:48:09.12 N</t>
  </si>
  <si>
    <t>147:53:09.36 W</t>
  </si>
  <si>
    <t>064:48:03.72 N</t>
  </si>
  <si>
    <t>147:53:18.86 W</t>
  </si>
  <si>
    <t>064:48:02.02 N</t>
  </si>
  <si>
    <t>147:53:21.80 W</t>
  </si>
  <si>
    <t>064:48:00.55 N</t>
  </si>
  <si>
    <t>147:53:24.11 W</t>
  </si>
  <si>
    <t>064:47:57.61 N</t>
  </si>
  <si>
    <t>147:53:29.29 W</t>
  </si>
  <si>
    <t>064:47:50.82 N</t>
  </si>
  <si>
    <t>147:53:41.11 W</t>
  </si>
  <si>
    <t>064:47:49.35 N</t>
  </si>
  <si>
    <t>147:53:43.50 W</t>
  </si>
  <si>
    <t>064:47:47.34 N</t>
  </si>
  <si>
    <t>147:53:46.44 W</t>
  </si>
  <si>
    <t>064:47:41.62 N</t>
  </si>
  <si>
    <t>147:53:56.33 W</t>
  </si>
  <si>
    <t>064:47:40.08 N</t>
  </si>
  <si>
    <t>147:53:58.80 W</t>
  </si>
  <si>
    <t>064:47:36.60 N</t>
  </si>
  <si>
    <t>147:54:04.13 W</t>
  </si>
  <si>
    <t>064:47:33.20 N</t>
  </si>
  <si>
    <t>147:54:10.00 W</t>
  </si>
  <si>
    <t>064:47:29.73 N</t>
  </si>
  <si>
    <t>147:54:15.56 W</t>
  </si>
  <si>
    <t>064:47:26.48 N</t>
  </si>
  <si>
    <t>147:54:21.12 W</t>
  </si>
  <si>
    <t>064:47:22.16 N</t>
  </si>
  <si>
    <t>147:54:28.23 W</t>
  </si>
  <si>
    <t>064:47:18.53 N</t>
  </si>
  <si>
    <t>147:54:34.25 W</t>
  </si>
  <si>
    <t>064:47:16.83 N</t>
  </si>
  <si>
    <t>147:54:37.11 W</t>
  </si>
  <si>
    <t>064:47:12.27 N</t>
  </si>
  <si>
    <t>147:54:44.91 W</t>
  </si>
  <si>
    <t>064:47:10.49 N</t>
  </si>
  <si>
    <t>147:54:48.00 W</t>
  </si>
  <si>
    <t>064:47:07.17 N</t>
  </si>
  <si>
    <t>147:54:53.49 W</t>
  </si>
  <si>
    <t>064:47:04.85 N</t>
  </si>
  <si>
    <t>147:54:57.51 W</t>
  </si>
  <si>
    <t>064:47:03.08 N</t>
  </si>
  <si>
    <t>147:55:00.60 W</t>
  </si>
  <si>
    <t>064:46:59.29 N</t>
  </si>
  <si>
    <t>147:55:07.01 W</t>
  </si>
  <si>
    <t>064:46:56.43 N</t>
  </si>
  <si>
    <t>147:55:11.33 W</t>
  </si>
  <si>
    <t>064:46:54.89 N</t>
  </si>
  <si>
    <t>147:55:14.19 W</t>
  </si>
  <si>
    <t>064:46:50.02 N</t>
  </si>
  <si>
    <t>147:55:22.38 W</t>
  </si>
  <si>
    <t>064:46:51.65 N</t>
  </si>
  <si>
    <t>147:55:19.60 W</t>
  </si>
  <si>
    <t>064:46:46.16 N</t>
  </si>
  <si>
    <t>147:55:29.02 W</t>
  </si>
  <si>
    <t>064:46:44.62 N</t>
  </si>
  <si>
    <t>147:55:31.88 W</t>
  </si>
  <si>
    <t>064:46:42.61 N</t>
  </si>
  <si>
    <t>147:55:35.59 W</t>
  </si>
  <si>
    <t>064:46:40.75 N</t>
  </si>
  <si>
    <t>147:55:38.91 W</t>
  </si>
  <si>
    <t>064:46:37.28 N</t>
  </si>
  <si>
    <t>147:55:45.48 W</t>
  </si>
  <si>
    <t>064:46:34.19 N</t>
  </si>
  <si>
    <t>147:55:51.27 W</t>
  </si>
  <si>
    <t>064:46:32.26 N</t>
  </si>
  <si>
    <t>147:55:54.82 W</t>
  </si>
  <si>
    <t>064:46:30.40 N</t>
  </si>
  <si>
    <t>147:55:58.30 W</t>
  </si>
  <si>
    <t>064:46:27.23 N</t>
  </si>
  <si>
    <t>147:56:04.48 W</t>
  </si>
  <si>
    <t>064:46:25.54 N</t>
  </si>
  <si>
    <t>147:56:07.72 W</t>
  </si>
  <si>
    <t>064:46:23.84 N</t>
  </si>
  <si>
    <t>147:56:11.04 W</t>
  </si>
  <si>
    <t>064:46:22.21 N</t>
  </si>
  <si>
    <t>147:56:14.60 W</t>
  </si>
  <si>
    <t>064:46:20.36 N</t>
  </si>
  <si>
    <t>147:56:18.07 W</t>
  </si>
  <si>
    <t>064:46:16.96 N</t>
  </si>
  <si>
    <t>147:56:24.64 W</t>
  </si>
  <si>
    <t>064:46:13.79 N</t>
  </si>
  <si>
    <t>147:56:31.67 W</t>
  </si>
  <si>
    <t>064:46:10.47 N</t>
  </si>
  <si>
    <t>147:56:38.62 W</t>
  </si>
  <si>
    <t>064:46:09.00 N</t>
  </si>
  <si>
    <t>147:56:41.48 W</t>
  </si>
  <si>
    <t>RADAR</t>
  </si>
  <si>
    <t>064:46:06.46 N</t>
  </si>
  <si>
    <t>147:56:46.89 W</t>
  </si>
  <si>
    <t>064:46:03.91 N</t>
  </si>
  <si>
    <t>147:56:51.83 W</t>
  </si>
  <si>
    <t>064:46:02.21 N</t>
  </si>
  <si>
    <t>147:56:55.77 W</t>
  </si>
  <si>
    <t>064:45:58.27 N</t>
  </si>
  <si>
    <t>147:57:04.81 W</t>
  </si>
  <si>
    <t>064:45:53.17 N</t>
  </si>
  <si>
    <t>147:57:17.48 W</t>
  </si>
  <si>
    <t>064:45:49.69 N</t>
  </si>
  <si>
    <t>147:57:26.59 W</t>
  </si>
  <si>
    <t>064:45:45.52 N</t>
  </si>
  <si>
    <t>147:57:39.18 W</t>
  </si>
  <si>
    <t>064:45:41.66 N</t>
  </si>
  <si>
    <t>147:57:52.01 W</t>
  </si>
  <si>
    <t>064:45:40.50 N</t>
  </si>
  <si>
    <t>147:57:56.26 W</t>
  </si>
  <si>
    <t>064:45:37.02 N</t>
  </si>
  <si>
    <t>147:58:09.31 W</t>
  </si>
  <si>
    <t>332-02</t>
  </si>
  <si>
    <t>ENN</t>
  </si>
  <si>
    <t>064:45:35.79 N</t>
  </si>
  <si>
    <t>147:58:13.79 W</t>
  </si>
  <si>
    <t>064:45:33.78 N</t>
  </si>
  <si>
    <t>147:58:22.44 W</t>
  </si>
  <si>
    <t>064:45:31.77 N</t>
  </si>
  <si>
    <t>147:58:31.48 W</t>
  </si>
  <si>
    <t>064:45:30.92 N</t>
  </si>
  <si>
    <t>147:58:36.04 W</t>
  </si>
  <si>
    <t>TimeDifferenceOfArrival</t>
  </si>
  <si>
    <t>064:45:29.92 N</t>
  </si>
  <si>
    <t>147:58:40.91 W</t>
  </si>
  <si>
    <t>064:45:28.06 N</t>
  </si>
  <si>
    <t>147:58:51.72 W</t>
  </si>
  <si>
    <t>064:45:27.06 N</t>
  </si>
  <si>
    <t>147:58:57.05 W</t>
  </si>
  <si>
    <t>064:45:26.29 N</t>
  </si>
  <si>
    <t>147:59:01.53 W</t>
  </si>
  <si>
    <t>064:45:23.89 N</t>
  </si>
  <si>
    <t>147:59:18.52 W</t>
  </si>
  <si>
    <t>064:45:22.50 N</t>
  </si>
  <si>
    <t>147:59:29.57 W</t>
  </si>
  <si>
    <t>064:45:21.73 N</t>
  </si>
  <si>
    <t>147:59:38.30 W</t>
  </si>
  <si>
    <t>064:45:22.04 N</t>
  </si>
  <si>
    <t>147:59:33.97 W</t>
  </si>
  <si>
    <t>064:45:21.19 N</t>
  </si>
  <si>
    <t>147:59:42.78 W</t>
  </si>
  <si>
    <t>064:45:20.88 N</t>
  </si>
  <si>
    <t>147:59:48.19 W</t>
  </si>
  <si>
    <t>064:45:20.18 N</t>
  </si>
  <si>
    <t>147:59:59.31 W</t>
  </si>
  <si>
    <t>064:45:20.03 N</t>
  </si>
  <si>
    <t>148:00:03.41 W</t>
  </si>
  <si>
    <t>064:45:19.72 N</t>
  </si>
  <si>
    <t>148:00:13.91 W</t>
  </si>
  <si>
    <t>064:45:19.57 N</t>
  </si>
  <si>
    <t>148:00:18.24 W</t>
  </si>
  <si>
    <t>064:45:19.64 N</t>
  </si>
  <si>
    <t>148:00:28.97 W</t>
  </si>
  <si>
    <t>148:00:34.07 W</t>
  </si>
  <si>
    <t>148:00:43.19 W</t>
  </si>
  <si>
    <t>148:00:47.51 W</t>
  </si>
  <si>
    <t>064:45:20.34 N</t>
  </si>
  <si>
    <t>148:00:52.46 W</t>
  </si>
  <si>
    <t>064:45:20.49 N</t>
  </si>
  <si>
    <t>148:00:57.40 W</t>
  </si>
  <si>
    <t>148:01:02.11 W</t>
  </si>
  <si>
    <t>148:01:07.29 W</t>
  </si>
  <si>
    <t>064:45:21.50 N</t>
  </si>
  <si>
    <t>148:01:12.23 W</t>
  </si>
  <si>
    <t>064:45:21.88 N</t>
  </si>
  <si>
    <t>148:01:17.18 W</t>
  </si>
  <si>
    <t>064:45:22.35 N</t>
  </si>
  <si>
    <t>148:01:21.66 W</t>
  </si>
  <si>
    <t>064:45:22.73 N</t>
  </si>
  <si>
    <t>148:01:25.83 W</t>
  </si>
  <si>
    <t>148:01:40.20 W</t>
  </si>
  <si>
    <t>064:45:24.74 N</t>
  </si>
  <si>
    <t>148:01:49.31 W</t>
  </si>
  <si>
    <t>064:45:24.36 N</t>
  </si>
  <si>
    <t>148:01:44.37 W</t>
  </si>
  <si>
    <t>064:45:25.13 N</t>
  </si>
  <si>
    <t>148:01:53.56 W</t>
  </si>
  <si>
    <t>064:45:25.90 N</t>
  </si>
  <si>
    <t>148:02:02.44 W</t>
  </si>
  <si>
    <t>064:45:26.36 N</t>
  </si>
  <si>
    <t>148:02:07.39 W</t>
  </si>
  <si>
    <t>064:45:27.14 N</t>
  </si>
  <si>
    <t>148:02:16.12 W</t>
  </si>
  <si>
    <t>064:45:27.29 N</t>
  </si>
  <si>
    <t>148:02:20.83 W</t>
  </si>
  <si>
    <t>064:45:28.29 N</t>
  </si>
  <si>
    <t>148:02:34.66 W</t>
  </si>
  <si>
    <t>064:45:28.91 N</t>
  </si>
  <si>
    <t>148:02:48.17 W</t>
  </si>
  <si>
    <t>064:45:29.53 N</t>
  </si>
  <si>
    <t>148:03:02.62 W</t>
  </si>
  <si>
    <t>148:03:12.12 W</t>
  </si>
  <si>
    <t>064:45:30.30 N</t>
  </si>
  <si>
    <t>148:03:20.54 W</t>
  </si>
  <si>
    <t>064:45:30.38 N</t>
  </si>
  <si>
    <t>148:03:24.87 W</t>
  </si>
  <si>
    <t>064:45:30.77 N</t>
  </si>
  <si>
    <t>148:03:38.77 W</t>
  </si>
  <si>
    <t>148:03:43.87 W</t>
  </si>
  <si>
    <t>148:03:52.99 W</t>
  </si>
  <si>
    <t>148:04:01.56 W</t>
  </si>
  <si>
    <t>148:04:06.50 W</t>
  </si>
  <si>
    <t>148:04:16.78 W</t>
  </si>
  <si>
    <t>148:04:25.43 W</t>
  </si>
  <si>
    <t>064:45:30.23 N</t>
  </si>
  <si>
    <t>148:04:29.14 W</t>
  </si>
  <si>
    <t>148:04:34.93 W</t>
  </si>
  <si>
    <t>064:45:29.61 N</t>
  </si>
  <si>
    <t>148:04:39.26 W</t>
  </si>
  <si>
    <t>064:45:28.76 N</t>
  </si>
  <si>
    <t>148:04:49.14 W</t>
  </si>
  <si>
    <t>064:45:27.75 N</t>
  </si>
  <si>
    <t>148:04:58.80 W</t>
  </si>
  <si>
    <t>064:45:25.82 N</t>
  </si>
  <si>
    <t>148:05:12.86 W</t>
  </si>
  <si>
    <t>064:45:24.20 N</t>
  </si>
  <si>
    <t>148:05:21.97 W</t>
  </si>
  <si>
    <t>148:05:31.09 W</t>
  </si>
  <si>
    <t>064:45:23.35 N</t>
  </si>
  <si>
    <t>148:05:26.38 W</t>
  </si>
  <si>
    <t>148:05:34.64 W</t>
  </si>
  <si>
    <t>064:45:19.18 N</t>
  </si>
  <si>
    <t>148:05:44.15 W</t>
  </si>
  <si>
    <t>064:45:18.25 N</t>
  </si>
  <si>
    <t>148:05:47.70 W</t>
  </si>
  <si>
    <t>064:45:15.47 N</t>
  </si>
  <si>
    <t>148:05:55.58 W</t>
  </si>
  <si>
    <t>064:45:12.77 N</t>
  </si>
  <si>
    <t>148:06:02.30 W</t>
  </si>
  <si>
    <t>064:45:11.30 N</t>
  </si>
  <si>
    <t>148:06:05.47 W</t>
  </si>
  <si>
    <t>064:45:09.76 N</t>
  </si>
  <si>
    <t>148:06:08.40 W</t>
  </si>
  <si>
    <t>064:45:08.06 N</t>
  </si>
  <si>
    <t>148:06:11.03 W</t>
  </si>
  <si>
    <t>064:45:06.05 N</t>
  </si>
  <si>
    <t>148:06:14.19 W</t>
  </si>
  <si>
    <t>064:45:02.26 N</t>
  </si>
  <si>
    <t>148:06:18.29 W</t>
  </si>
  <si>
    <t>064:45:00.10 N</t>
  </si>
  <si>
    <t>148:06:20.37 W</t>
  </si>
  <si>
    <t>064:44:55.85 N</t>
  </si>
  <si>
    <t>148:06:22.46 W</t>
  </si>
  <si>
    <t>064:44:53.38 N</t>
  </si>
  <si>
    <t>148:06:22.92 W</t>
  </si>
  <si>
    <t>064:44:51.22 N</t>
  </si>
  <si>
    <t>148:06:22.85 W</t>
  </si>
  <si>
    <t>064:44:48.90 N</t>
  </si>
  <si>
    <t>148:06:22.07 W</t>
  </si>
  <si>
    <t>064:44:44.80 N</t>
  </si>
  <si>
    <t>148:06:19.37 W</t>
  </si>
  <si>
    <t>064:44:42.80 N</t>
  </si>
  <si>
    <t>148:06:17.36 W</t>
  </si>
  <si>
    <t>064:44:40.48 N</t>
  </si>
  <si>
    <t>148:06:14.58 W</t>
  </si>
  <si>
    <t>064:44:36.38 N</t>
  </si>
  <si>
    <t>148:06:06.32 W</t>
  </si>
  <si>
    <t>064:44:33.45 N</t>
  </si>
  <si>
    <t>148:05:57.20 W</t>
  </si>
  <si>
    <t>064:44:31.05 N</t>
  </si>
  <si>
    <t>148:05:46.62 W</t>
  </si>
  <si>
    <t>064:44:29.74 N</t>
  </si>
  <si>
    <t>148:05:35.49 W</t>
  </si>
  <si>
    <t>064:44:29.43 N</t>
  </si>
  <si>
    <t>064:44:30.28 N</t>
  </si>
  <si>
    <t>148:05:01.81 W</t>
  </si>
  <si>
    <t>064:44:32.06 N</t>
  </si>
  <si>
    <t>148:04:51.15 W</t>
  </si>
  <si>
    <t>064:44:35.61 N</t>
  </si>
  <si>
    <t>148:04:41.88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</si>
</sst>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516"/>
  <sheetViews>
    <sheetView tabSelected="1" workbookViewId="0"/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"04/23/2024 17:55:32.409"</f>
        <v>04/23/2024 17:55:32.409</v>
      </c>
      <c r="C2" t="str">
        <f>"FFDF53C0"</f>
        <v>FFDF53C0</v>
      </c>
      <c r="D2" t="s">
        <v>123</v>
      </c>
      <c r="E2">
        <v>21</v>
      </c>
      <c r="F2">
        <v>1021</v>
      </c>
      <c r="G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"17:55:31.352"</f>
        <v>17:55:31.352</v>
      </c>
      <c r="U2" t="str">
        <f t="shared" ref="U2:U65" si="0">"A334DD"</f>
        <v>A334DD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9</v>
      </c>
      <c r="AF2" t="s">
        <v>126</v>
      </c>
      <c r="AG2">
        <v>0</v>
      </c>
      <c r="AH2">
        <v>0</v>
      </c>
      <c r="AI2">
        <v>1</v>
      </c>
      <c r="AJ2">
        <v>0</v>
      </c>
      <c r="AK2" t="s">
        <v>127</v>
      </c>
      <c r="AL2">
        <v>64.827253999999996</v>
      </c>
      <c r="AM2" t="s">
        <v>128</v>
      </c>
      <c r="AN2">
        <v>-147.84059300000001</v>
      </c>
      <c r="AO2">
        <v>100</v>
      </c>
      <c r="AP2">
        <v>500</v>
      </c>
      <c r="BB2" t="str">
        <f t="shared" ref="BB2:BB65" si="1">"0610"</f>
        <v>0610</v>
      </c>
      <c r="BC2">
        <v>1</v>
      </c>
      <c r="BD2" t="str">
        <f t="shared" ref="BD2:BD65" si="2">"N3054V  "</f>
        <v xml:space="preserve">N3054V  </v>
      </c>
      <c r="BE2">
        <v>2</v>
      </c>
      <c r="BG2">
        <v>0</v>
      </c>
      <c r="BH2">
        <v>0</v>
      </c>
      <c r="BI2">
        <v>0</v>
      </c>
      <c r="BL2" t="s">
        <v>129</v>
      </c>
      <c r="BM2">
        <v>1</v>
      </c>
      <c r="BN2">
        <v>1</v>
      </c>
      <c r="BO2">
        <v>1</v>
      </c>
      <c r="BP2">
        <v>0</v>
      </c>
      <c r="BT2">
        <v>0</v>
      </c>
      <c r="BU2">
        <v>0</v>
      </c>
      <c r="CE2" t="str">
        <f>"17:55:31.359"</f>
        <v>17:55:31.359</v>
      </c>
      <c r="CF2">
        <v>359223273</v>
      </c>
      <c r="CS2">
        <v>0</v>
      </c>
      <c r="CT2">
        <v>0</v>
      </c>
      <c r="CU2">
        <v>0</v>
      </c>
      <c r="CV2">
        <v>2</v>
      </c>
      <c r="CW2">
        <v>0</v>
      </c>
      <c r="CX2">
        <v>6</v>
      </c>
      <c r="CY2">
        <v>7</v>
      </c>
      <c r="CZ2" t="s">
        <v>130</v>
      </c>
      <c r="DA2">
        <v>142</v>
      </c>
      <c r="DB2">
        <v>2</v>
      </c>
      <c r="DC2" t="s">
        <v>131</v>
      </c>
      <c r="DD2" t="s">
        <v>132</v>
      </c>
      <c r="DG2">
        <v>14154494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0</v>
      </c>
      <c r="DR2">
        <v>0</v>
      </c>
      <c r="DS2">
        <v>0</v>
      </c>
    </row>
    <row r="3" spans="1:123" x14ac:dyDescent="0.25">
      <c r="A3" t="str">
        <f>"04/23/2024 17:55:33.331"</f>
        <v>04/23/2024 17:55:33.331</v>
      </c>
      <c r="C3" t="str">
        <f t="shared" ref="C3:C66" si="3">"FFDFD3C0"</f>
        <v>FFDFD3C0</v>
      </c>
      <c r="D3" t="s">
        <v>133</v>
      </c>
      <c r="E3">
        <v>20</v>
      </c>
      <c r="H3">
        <v>329</v>
      </c>
      <c r="I3" t="s">
        <v>134</v>
      </c>
      <c r="J3" t="s">
        <v>135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"17:55:32.852"</f>
        <v>17:55:32.852</v>
      </c>
      <c r="T3" t="str">
        <f>"17:55:32.752"</f>
        <v>17:55:32.752</v>
      </c>
      <c r="U3" t="str">
        <f t="shared" si="0"/>
        <v>A334DD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9</v>
      </c>
      <c r="AF3" t="s">
        <v>126</v>
      </c>
      <c r="AG3">
        <v>0</v>
      </c>
      <c r="AH3">
        <v>0</v>
      </c>
      <c r="AI3">
        <v>1</v>
      </c>
      <c r="AJ3">
        <v>0</v>
      </c>
      <c r="AK3" t="s">
        <v>136</v>
      </c>
      <c r="AL3">
        <v>64.827104000000006</v>
      </c>
      <c r="AM3" t="s">
        <v>137</v>
      </c>
      <c r="AN3">
        <v>-147.840958</v>
      </c>
      <c r="AO3">
        <v>100</v>
      </c>
      <c r="AP3">
        <v>500</v>
      </c>
      <c r="AQ3" t="s">
        <v>138</v>
      </c>
      <c r="AR3">
        <v>-18</v>
      </c>
      <c r="AS3">
        <v>-23</v>
      </c>
      <c r="AT3">
        <v>0</v>
      </c>
      <c r="BB3" t="str">
        <f t="shared" si="1"/>
        <v>0610</v>
      </c>
      <c r="BC3">
        <v>1</v>
      </c>
      <c r="BD3" t="str">
        <f t="shared" si="2"/>
        <v xml:space="preserve">N3054V  </v>
      </c>
      <c r="BE3">
        <v>2</v>
      </c>
      <c r="BG3">
        <v>0</v>
      </c>
      <c r="BH3">
        <v>0</v>
      </c>
      <c r="BI3">
        <v>0</v>
      </c>
      <c r="BJ3">
        <v>475</v>
      </c>
      <c r="BK3">
        <v>-25</v>
      </c>
      <c r="BL3" t="s">
        <v>129</v>
      </c>
      <c r="BM3">
        <v>1</v>
      </c>
      <c r="BN3">
        <v>1</v>
      </c>
      <c r="BO3">
        <v>1</v>
      </c>
      <c r="BP3">
        <v>0</v>
      </c>
      <c r="BT3">
        <v>0</v>
      </c>
      <c r="BU3">
        <v>0</v>
      </c>
      <c r="CE3" t="str">
        <f>"17:55:32.859"</f>
        <v>17:55:32.859</v>
      </c>
      <c r="CF3">
        <v>859076888</v>
      </c>
      <c r="CS3">
        <v>2</v>
      </c>
      <c r="CT3">
        <v>2</v>
      </c>
      <c r="CU3">
        <v>0</v>
      </c>
      <c r="CV3">
        <v>2</v>
      </c>
      <c r="CW3">
        <v>0</v>
      </c>
      <c r="CX3">
        <v>6</v>
      </c>
      <c r="CY3">
        <v>7</v>
      </c>
      <c r="CZ3" t="s">
        <v>130</v>
      </c>
      <c r="DA3">
        <v>142</v>
      </c>
      <c r="DB3">
        <v>2</v>
      </c>
      <c r="DC3" t="s">
        <v>131</v>
      </c>
      <c r="DD3" t="s">
        <v>132</v>
      </c>
      <c r="DG3">
        <v>14154591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25">
      <c r="A4" t="str">
        <f>"04/23/2024 17:55:33.331"</f>
        <v>04/23/2024 17:55:33.331</v>
      </c>
      <c r="C4" t="str">
        <f t="shared" si="3"/>
        <v>FFDFD3C0</v>
      </c>
      <c r="D4" t="s">
        <v>139</v>
      </c>
      <c r="E4">
        <v>1</v>
      </c>
      <c r="H4">
        <v>216</v>
      </c>
      <c r="I4" t="s">
        <v>140</v>
      </c>
      <c r="J4" t="s">
        <v>141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"17:55:32.852"</f>
        <v>17:55:32.852</v>
      </c>
      <c r="T4" t="str">
        <f>"17:55:32.752"</f>
        <v>17:55:32.752</v>
      </c>
      <c r="U4" t="str">
        <f t="shared" si="0"/>
        <v>A334DD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9</v>
      </c>
      <c r="AF4" t="s">
        <v>126</v>
      </c>
      <c r="AG4">
        <v>0</v>
      </c>
      <c r="AH4">
        <v>0</v>
      </c>
      <c r="AI4">
        <v>1</v>
      </c>
      <c r="AJ4">
        <v>0</v>
      </c>
      <c r="AK4" t="s">
        <v>136</v>
      </c>
      <c r="AL4">
        <v>64.827104000000006</v>
      </c>
      <c r="AM4" t="s">
        <v>137</v>
      </c>
      <c r="AN4">
        <v>-147.840958</v>
      </c>
      <c r="AO4">
        <v>100</v>
      </c>
      <c r="AP4">
        <v>500</v>
      </c>
      <c r="AQ4" t="s">
        <v>138</v>
      </c>
      <c r="AR4">
        <v>-18</v>
      </c>
      <c r="AS4">
        <v>-23</v>
      </c>
      <c r="AT4">
        <v>0</v>
      </c>
      <c r="BB4" t="str">
        <f t="shared" si="1"/>
        <v>0610</v>
      </c>
      <c r="BC4">
        <v>1</v>
      </c>
      <c r="BD4" t="str">
        <f t="shared" si="2"/>
        <v xml:space="preserve">N3054V  </v>
      </c>
      <c r="BE4">
        <v>2</v>
      </c>
      <c r="BG4">
        <v>0</v>
      </c>
      <c r="BH4">
        <v>0</v>
      </c>
      <c r="BI4">
        <v>0</v>
      </c>
      <c r="BJ4">
        <v>475</v>
      </c>
      <c r="BK4">
        <v>-25</v>
      </c>
      <c r="BL4" t="s">
        <v>129</v>
      </c>
      <c r="BM4">
        <v>1</v>
      </c>
      <c r="BN4">
        <v>1</v>
      </c>
      <c r="BO4">
        <v>1</v>
      </c>
      <c r="BP4">
        <v>0</v>
      </c>
      <c r="BT4">
        <v>0</v>
      </c>
      <c r="BU4">
        <v>0</v>
      </c>
      <c r="CE4" t="str">
        <f>"17:55:32.859"</f>
        <v>17:55:32.859</v>
      </c>
      <c r="CF4">
        <v>859076888</v>
      </c>
      <c r="CS4">
        <v>2</v>
      </c>
      <c r="CT4">
        <v>2</v>
      </c>
      <c r="CU4">
        <v>0</v>
      </c>
      <c r="CV4">
        <v>2</v>
      </c>
      <c r="CW4">
        <v>0</v>
      </c>
      <c r="CX4">
        <v>6</v>
      </c>
      <c r="CY4">
        <v>7</v>
      </c>
      <c r="CZ4" t="s">
        <v>130</v>
      </c>
      <c r="DA4">
        <v>142</v>
      </c>
      <c r="DB4">
        <v>2</v>
      </c>
      <c r="DC4" t="s">
        <v>131</v>
      </c>
      <c r="DD4" t="s">
        <v>132</v>
      </c>
      <c r="DG4">
        <v>14154591</v>
      </c>
      <c r="DI4">
        <v>0</v>
      </c>
      <c r="DJ4">
        <v>0</v>
      </c>
      <c r="DK4">
        <v>1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25">
      <c r="A5" t="str">
        <f>"04/23/2024 17:55:33.331"</f>
        <v>04/23/2024 17:55:33.331</v>
      </c>
      <c r="C5" t="str">
        <f t="shared" si="3"/>
        <v>FFDFD3C0</v>
      </c>
      <c r="D5" t="s">
        <v>123</v>
      </c>
      <c r="E5">
        <v>21</v>
      </c>
      <c r="F5">
        <v>1021</v>
      </c>
      <c r="G5" t="s">
        <v>124</v>
      </c>
      <c r="J5" t="s">
        <v>125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"17:55:32.852"</f>
        <v>17:55:32.852</v>
      </c>
      <c r="T5" t="str">
        <f>"17:55:32.752"</f>
        <v>17:55:32.752</v>
      </c>
      <c r="U5" t="str">
        <f t="shared" si="0"/>
        <v>A334DD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9</v>
      </c>
      <c r="AF5" t="s">
        <v>126</v>
      </c>
      <c r="AG5">
        <v>0</v>
      </c>
      <c r="AH5">
        <v>0</v>
      </c>
      <c r="AI5">
        <v>1</v>
      </c>
      <c r="AJ5">
        <v>0</v>
      </c>
      <c r="AK5" t="s">
        <v>136</v>
      </c>
      <c r="AL5">
        <v>64.827104000000006</v>
      </c>
      <c r="AM5" t="s">
        <v>137</v>
      </c>
      <c r="AN5">
        <v>-147.840958</v>
      </c>
      <c r="AO5">
        <v>100</v>
      </c>
      <c r="AP5">
        <v>500</v>
      </c>
      <c r="AQ5" t="s">
        <v>138</v>
      </c>
      <c r="AR5">
        <v>-18</v>
      </c>
      <c r="AS5">
        <v>-23</v>
      </c>
      <c r="AT5">
        <v>0</v>
      </c>
      <c r="BB5" t="str">
        <f t="shared" si="1"/>
        <v>0610</v>
      </c>
      <c r="BC5">
        <v>1</v>
      </c>
      <c r="BD5" t="str">
        <f t="shared" si="2"/>
        <v xml:space="preserve">N3054V  </v>
      </c>
      <c r="BE5">
        <v>2</v>
      </c>
      <c r="BG5">
        <v>0</v>
      </c>
      <c r="BH5">
        <v>0</v>
      </c>
      <c r="BI5">
        <v>0</v>
      </c>
      <c r="BJ5">
        <v>475</v>
      </c>
      <c r="BK5">
        <v>-25</v>
      </c>
      <c r="BL5" t="s">
        <v>129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"17:55:32.859"</f>
        <v>17:55:32.859</v>
      </c>
      <c r="CF5">
        <v>859076888</v>
      </c>
      <c r="CS5">
        <v>2</v>
      </c>
      <c r="CT5">
        <v>2</v>
      </c>
      <c r="CU5">
        <v>0</v>
      </c>
      <c r="CV5">
        <v>2</v>
      </c>
      <c r="CW5">
        <v>0</v>
      </c>
      <c r="CX5">
        <v>6</v>
      </c>
      <c r="CY5">
        <v>7</v>
      </c>
      <c r="CZ5" t="s">
        <v>130</v>
      </c>
      <c r="DA5">
        <v>142</v>
      </c>
      <c r="DB5">
        <v>2</v>
      </c>
      <c r="DC5" t="s">
        <v>131</v>
      </c>
      <c r="DD5" t="s">
        <v>132</v>
      </c>
      <c r="DG5">
        <v>14154591</v>
      </c>
      <c r="DI5">
        <v>0</v>
      </c>
      <c r="DJ5">
        <v>0</v>
      </c>
      <c r="DK5">
        <v>1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25">
      <c r="A6" t="str">
        <f>"04/23/2024 17:55:34.440"</f>
        <v>04/23/2024 17:55:34.440</v>
      </c>
      <c r="C6" t="str">
        <f t="shared" si="3"/>
        <v>FFDFD3C0</v>
      </c>
      <c r="D6" t="s">
        <v>123</v>
      </c>
      <c r="E6">
        <v>21</v>
      </c>
      <c r="F6">
        <v>1021</v>
      </c>
      <c r="G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"17:55:33.438"</f>
        <v>17:55:33.438</v>
      </c>
      <c r="T6" t="str">
        <f>"17:55:33.238"</f>
        <v>17:55:33.238</v>
      </c>
      <c r="U6" t="str">
        <f t="shared" si="0"/>
        <v>A334DD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9</v>
      </c>
      <c r="AF6" t="s">
        <v>126</v>
      </c>
      <c r="AG6">
        <v>0</v>
      </c>
      <c r="AH6">
        <v>0</v>
      </c>
      <c r="AI6">
        <v>1</v>
      </c>
      <c r="AJ6">
        <v>0</v>
      </c>
      <c r="AK6" t="s">
        <v>142</v>
      </c>
      <c r="AL6">
        <v>64.827017999999995</v>
      </c>
      <c r="AM6" t="s">
        <v>143</v>
      </c>
      <c r="AN6">
        <v>-147.84104300000001</v>
      </c>
      <c r="AO6">
        <v>100</v>
      </c>
      <c r="AP6">
        <v>500</v>
      </c>
      <c r="AQ6" t="s">
        <v>138</v>
      </c>
      <c r="AR6">
        <v>-19</v>
      </c>
      <c r="AS6">
        <v>-25</v>
      </c>
      <c r="AT6">
        <v>0</v>
      </c>
      <c r="BB6" t="str">
        <f t="shared" si="1"/>
        <v>0610</v>
      </c>
      <c r="BC6">
        <v>1</v>
      </c>
      <c r="BD6" t="str">
        <f t="shared" si="2"/>
        <v xml:space="preserve">N3054V  </v>
      </c>
      <c r="BE6">
        <v>2</v>
      </c>
      <c r="BG6">
        <v>0</v>
      </c>
      <c r="BH6">
        <v>0</v>
      </c>
      <c r="BI6">
        <v>0</v>
      </c>
      <c r="BJ6">
        <v>475</v>
      </c>
      <c r="BK6">
        <v>-25</v>
      </c>
      <c r="BL6" t="s">
        <v>129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"17:55:33.444"</f>
        <v>17:55:33.444</v>
      </c>
      <c r="CF6">
        <v>444019807</v>
      </c>
      <c r="CS6">
        <v>2</v>
      </c>
      <c r="CT6">
        <v>2</v>
      </c>
      <c r="CU6">
        <v>0</v>
      </c>
      <c r="CV6">
        <v>2</v>
      </c>
      <c r="CW6">
        <v>0</v>
      </c>
      <c r="CX6">
        <v>6</v>
      </c>
      <c r="CY6">
        <v>7</v>
      </c>
      <c r="CZ6" t="s">
        <v>130</v>
      </c>
      <c r="DA6">
        <v>142</v>
      </c>
      <c r="DB6">
        <v>2</v>
      </c>
      <c r="DC6" t="s">
        <v>131</v>
      </c>
      <c r="DD6" t="s">
        <v>132</v>
      </c>
      <c r="DG6">
        <v>14154634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25">
      <c r="A7" t="str">
        <f>"04/23/2024 17:55:34.518"</f>
        <v>04/23/2024 17:55:34.518</v>
      </c>
      <c r="C7" t="str">
        <f t="shared" si="3"/>
        <v>FFDFD3C0</v>
      </c>
      <c r="D7" t="s">
        <v>133</v>
      </c>
      <c r="E7">
        <v>20</v>
      </c>
      <c r="H7">
        <v>329</v>
      </c>
      <c r="I7" t="s">
        <v>134</v>
      </c>
      <c r="J7" t="s">
        <v>135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"17:55:33.438"</f>
        <v>17:55:33.438</v>
      </c>
      <c r="T7" t="str">
        <f>"17:55:33.238"</f>
        <v>17:55:33.238</v>
      </c>
      <c r="U7" t="str">
        <f t="shared" si="0"/>
        <v>A334DD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9</v>
      </c>
      <c r="AF7" t="s">
        <v>126</v>
      </c>
      <c r="AG7">
        <v>0</v>
      </c>
      <c r="AH7">
        <v>0</v>
      </c>
      <c r="AI7">
        <v>1</v>
      </c>
      <c r="AJ7">
        <v>0</v>
      </c>
      <c r="AK7" t="s">
        <v>142</v>
      </c>
      <c r="AL7">
        <v>64.827017999999995</v>
      </c>
      <c r="AM7" t="s">
        <v>143</v>
      </c>
      <c r="AN7">
        <v>-147.84104300000001</v>
      </c>
      <c r="AO7">
        <v>100</v>
      </c>
      <c r="AP7">
        <v>500</v>
      </c>
      <c r="AQ7" t="s">
        <v>138</v>
      </c>
      <c r="AR7">
        <v>-19</v>
      </c>
      <c r="AS7">
        <v>-25</v>
      </c>
      <c r="AT7">
        <v>0</v>
      </c>
      <c r="BB7" t="str">
        <f t="shared" si="1"/>
        <v>0610</v>
      </c>
      <c r="BC7">
        <v>1</v>
      </c>
      <c r="BD7" t="str">
        <f t="shared" si="2"/>
        <v xml:space="preserve">N3054V  </v>
      </c>
      <c r="BE7">
        <v>2</v>
      </c>
      <c r="BG7">
        <v>0</v>
      </c>
      <c r="BH7">
        <v>0</v>
      </c>
      <c r="BI7">
        <v>0</v>
      </c>
      <c r="BJ7">
        <v>475</v>
      </c>
      <c r="BK7">
        <v>-25</v>
      </c>
      <c r="BL7" t="s">
        <v>129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"17:55:33.444"</f>
        <v>17:55:33.444</v>
      </c>
      <c r="CF7">
        <v>444019807</v>
      </c>
      <c r="CS7">
        <v>2</v>
      </c>
      <c r="CT7">
        <v>2</v>
      </c>
      <c r="CU7">
        <v>0</v>
      </c>
      <c r="CV7">
        <v>2</v>
      </c>
      <c r="CW7">
        <v>0</v>
      </c>
      <c r="CX7">
        <v>6</v>
      </c>
      <c r="CY7">
        <v>7</v>
      </c>
      <c r="CZ7" t="s">
        <v>130</v>
      </c>
      <c r="DA7">
        <v>142</v>
      </c>
      <c r="DB7">
        <v>2</v>
      </c>
      <c r="DC7" t="s">
        <v>131</v>
      </c>
      <c r="DD7" t="s">
        <v>132</v>
      </c>
      <c r="DG7">
        <v>14154634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</row>
    <row r="8" spans="1:123" x14ac:dyDescent="0.25">
      <c r="A8" t="str">
        <f>"04/23/2024 17:55:34.518"</f>
        <v>04/23/2024 17:55:34.518</v>
      </c>
      <c r="C8" t="str">
        <f t="shared" si="3"/>
        <v>FFDFD3C0</v>
      </c>
      <c r="D8" t="s">
        <v>139</v>
      </c>
      <c r="E8">
        <v>1</v>
      </c>
      <c r="H8">
        <v>216</v>
      </c>
      <c r="I8" t="s">
        <v>140</v>
      </c>
      <c r="J8" t="s">
        <v>141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"17:55:33.438"</f>
        <v>17:55:33.438</v>
      </c>
      <c r="T8" t="str">
        <f>"17:55:33.238"</f>
        <v>17:55:33.238</v>
      </c>
      <c r="U8" t="str">
        <f t="shared" si="0"/>
        <v>A334DD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9</v>
      </c>
      <c r="AF8" t="s">
        <v>126</v>
      </c>
      <c r="AG8">
        <v>0</v>
      </c>
      <c r="AH8">
        <v>0</v>
      </c>
      <c r="AI8">
        <v>1</v>
      </c>
      <c r="AJ8">
        <v>0</v>
      </c>
      <c r="AK8" t="s">
        <v>142</v>
      </c>
      <c r="AL8">
        <v>64.827017999999995</v>
      </c>
      <c r="AM8" t="s">
        <v>143</v>
      </c>
      <c r="AN8">
        <v>-147.84104300000001</v>
      </c>
      <c r="AO8">
        <v>100</v>
      </c>
      <c r="AP8">
        <v>500</v>
      </c>
      <c r="AQ8" t="s">
        <v>138</v>
      </c>
      <c r="AR8">
        <v>-19</v>
      </c>
      <c r="AS8">
        <v>-25</v>
      </c>
      <c r="AT8">
        <v>0</v>
      </c>
      <c r="BB8" t="str">
        <f t="shared" si="1"/>
        <v>0610</v>
      </c>
      <c r="BC8">
        <v>1</v>
      </c>
      <c r="BD8" t="str">
        <f t="shared" si="2"/>
        <v xml:space="preserve">N3054V  </v>
      </c>
      <c r="BE8">
        <v>2</v>
      </c>
      <c r="BG8">
        <v>0</v>
      </c>
      <c r="BH8">
        <v>0</v>
      </c>
      <c r="BI8">
        <v>0</v>
      </c>
      <c r="BJ8">
        <v>475</v>
      </c>
      <c r="BK8">
        <v>-25</v>
      </c>
      <c r="BL8" t="s">
        <v>129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"17:55:33.444"</f>
        <v>17:55:33.444</v>
      </c>
      <c r="CF8">
        <v>444019807</v>
      </c>
      <c r="CS8">
        <v>2</v>
      </c>
      <c r="CT8">
        <v>2</v>
      </c>
      <c r="CU8">
        <v>0</v>
      </c>
      <c r="CV8">
        <v>2</v>
      </c>
      <c r="CW8">
        <v>0</v>
      </c>
      <c r="CX8">
        <v>6</v>
      </c>
      <c r="CY8">
        <v>7</v>
      </c>
      <c r="CZ8" t="s">
        <v>130</v>
      </c>
      <c r="DA8">
        <v>142</v>
      </c>
      <c r="DB8">
        <v>2</v>
      </c>
      <c r="DC8" t="s">
        <v>131</v>
      </c>
      <c r="DD8" t="s">
        <v>132</v>
      </c>
      <c r="DG8">
        <v>14154634</v>
      </c>
      <c r="DI8">
        <v>0</v>
      </c>
      <c r="DJ8">
        <v>0</v>
      </c>
      <c r="DK8">
        <v>1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</row>
    <row r="9" spans="1:123" x14ac:dyDescent="0.25">
      <c r="A9" t="str">
        <f>"04/23/2024 17:55:35.455"</f>
        <v>04/23/2024 17:55:35.455</v>
      </c>
      <c r="C9" t="str">
        <f t="shared" si="3"/>
        <v>FFDFD3C0</v>
      </c>
      <c r="D9" t="s">
        <v>123</v>
      </c>
      <c r="E9">
        <v>21</v>
      </c>
      <c r="F9">
        <v>1021</v>
      </c>
      <c r="G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"17:55:35.000"</f>
        <v>17:55:35.000</v>
      </c>
      <c r="T9" t="str">
        <f>"17:55:34.700"</f>
        <v>17:55:34.700</v>
      </c>
      <c r="U9" t="str">
        <f t="shared" si="0"/>
        <v>A334DD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9</v>
      </c>
      <c r="AF9" t="s">
        <v>126</v>
      </c>
      <c r="AG9">
        <v>0</v>
      </c>
      <c r="AH9">
        <v>0</v>
      </c>
      <c r="AI9">
        <v>1</v>
      </c>
      <c r="AJ9">
        <v>0</v>
      </c>
      <c r="AK9" t="s">
        <v>144</v>
      </c>
      <c r="AL9">
        <v>64.826846000000003</v>
      </c>
      <c r="AM9" t="s">
        <v>145</v>
      </c>
      <c r="AN9">
        <v>-147.841365</v>
      </c>
      <c r="AO9">
        <v>100</v>
      </c>
      <c r="AP9">
        <v>500</v>
      </c>
      <c r="AQ9" t="s">
        <v>138</v>
      </c>
      <c r="AR9">
        <v>-22</v>
      </c>
      <c r="AS9">
        <v>-28</v>
      </c>
      <c r="AT9">
        <v>0</v>
      </c>
      <c r="BB9" t="str">
        <f t="shared" si="1"/>
        <v>0610</v>
      </c>
      <c r="BC9">
        <v>1</v>
      </c>
      <c r="BD9" t="str">
        <f t="shared" si="2"/>
        <v xml:space="preserve">N3054V  </v>
      </c>
      <c r="BE9">
        <v>2</v>
      </c>
      <c r="BG9">
        <v>0</v>
      </c>
      <c r="BH9">
        <v>0</v>
      </c>
      <c r="BI9">
        <v>0</v>
      </c>
      <c r="BJ9">
        <v>475</v>
      </c>
      <c r="BK9">
        <v>-25</v>
      </c>
      <c r="BL9" t="s">
        <v>129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"17:55:35.004"</f>
        <v>17:55:35.004</v>
      </c>
      <c r="CF9">
        <v>3867592</v>
      </c>
      <c r="CS9">
        <v>2</v>
      </c>
      <c r="CT9">
        <v>2</v>
      </c>
      <c r="CU9">
        <v>0</v>
      </c>
      <c r="CV9">
        <v>2</v>
      </c>
      <c r="CW9">
        <v>0</v>
      </c>
      <c r="CX9">
        <v>5</v>
      </c>
      <c r="CY9">
        <v>7</v>
      </c>
      <c r="CZ9" t="s">
        <v>130</v>
      </c>
      <c r="DA9">
        <v>142</v>
      </c>
      <c r="DB9">
        <v>3</v>
      </c>
      <c r="DC9" t="s">
        <v>131</v>
      </c>
      <c r="DD9" t="s">
        <v>132</v>
      </c>
      <c r="DG9">
        <v>62011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</row>
    <row r="10" spans="1:123" x14ac:dyDescent="0.25">
      <c r="A10" t="str">
        <f>"04/23/2024 17:55:35.580"</f>
        <v>04/23/2024 17:55:35.580</v>
      </c>
      <c r="C10" t="str">
        <f t="shared" si="3"/>
        <v>FFDFD3C0</v>
      </c>
      <c r="D10" t="s">
        <v>133</v>
      </c>
      <c r="E10">
        <v>20</v>
      </c>
      <c r="H10">
        <v>329</v>
      </c>
      <c r="I10" t="s">
        <v>134</v>
      </c>
      <c r="J10" t="s">
        <v>135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"17:55:35.000"</f>
        <v>17:55:35.000</v>
      </c>
      <c r="T10" t="str">
        <f>"17:55:34.700"</f>
        <v>17:55:34.700</v>
      </c>
      <c r="U10" t="str">
        <f t="shared" si="0"/>
        <v>A334DD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9</v>
      </c>
      <c r="AF10" t="s">
        <v>126</v>
      </c>
      <c r="AG10">
        <v>0</v>
      </c>
      <c r="AH10">
        <v>0</v>
      </c>
      <c r="AI10">
        <v>1</v>
      </c>
      <c r="AJ10">
        <v>0</v>
      </c>
      <c r="AK10" t="s">
        <v>144</v>
      </c>
      <c r="AL10">
        <v>64.826846000000003</v>
      </c>
      <c r="AM10" t="s">
        <v>145</v>
      </c>
      <c r="AN10">
        <v>-147.841365</v>
      </c>
      <c r="AO10">
        <v>100</v>
      </c>
      <c r="AP10">
        <v>500</v>
      </c>
      <c r="AQ10" t="s">
        <v>138</v>
      </c>
      <c r="AR10">
        <v>-22</v>
      </c>
      <c r="AS10">
        <v>-28</v>
      </c>
      <c r="AT10">
        <v>0</v>
      </c>
      <c r="BB10" t="str">
        <f t="shared" si="1"/>
        <v>0610</v>
      </c>
      <c r="BC10">
        <v>1</v>
      </c>
      <c r="BD10" t="str">
        <f t="shared" si="2"/>
        <v xml:space="preserve">N3054V  </v>
      </c>
      <c r="BE10">
        <v>2</v>
      </c>
      <c r="BG10">
        <v>0</v>
      </c>
      <c r="BH10">
        <v>0</v>
      </c>
      <c r="BI10">
        <v>0</v>
      </c>
      <c r="BJ10">
        <v>475</v>
      </c>
      <c r="BK10">
        <v>-25</v>
      </c>
      <c r="BL10" t="s">
        <v>129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"17:55:35.004"</f>
        <v>17:55:35.004</v>
      </c>
      <c r="CF10">
        <v>3867592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5</v>
      </c>
      <c r="CY10">
        <v>7</v>
      </c>
      <c r="CZ10" t="s">
        <v>130</v>
      </c>
      <c r="DA10">
        <v>142</v>
      </c>
      <c r="DB10">
        <v>3</v>
      </c>
      <c r="DC10" t="s">
        <v>131</v>
      </c>
      <c r="DD10" t="s">
        <v>132</v>
      </c>
      <c r="DG10">
        <v>62011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</row>
    <row r="11" spans="1:123" x14ac:dyDescent="0.25">
      <c r="A11" t="str">
        <f>"04/23/2024 17:55:35.580"</f>
        <v>04/23/2024 17:55:35.580</v>
      </c>
      <c r="C11" t="str">
        <f t="shared" si="3"/>
        <v>FFDFD3C0</v>
      </c>
      <c r="D11" t="s">
        <v>139</v>
      </c>
      <c r="E11">
        <v>1</v>
      </c>
      <c r="H11">
        <v>216</v>
      </c>
      <c r="I11" t="s">
        <v>140</v>
      </c>
      <c r="J11" t="s">
        <v>141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"17:55:35.000"</f>
        <v>17:55:35.000</v>
      </c>
      <c r="T11" t="str">
        <f>"17:55:34.700"</f>
        <v>17:55:34.700</v>
      </c>
      <c r="U11" t="str">
        <f t="shared" si="0"/>
        <v>A334DD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9</v>
      </c>
      <c r="AF11" t="s">
        <v>126</v>
      </c>
      <c r="AG11">
        <v>0</v>
      </c>
      <c r="AH11">
        <v>0</v>
      </c>
      <c r="AI11">
        <v>1</v>
      </c>
      <c r="AJ11">
        <v>0</v>
      </c>
      <c r="AK11" t="s">
        <v>144</v>
      </c>
      <c r="AL11">
        <v>64.826846000000003</v>
      </c>
      <c r="AM11" t="s">
        <v>145</v>
      </c>
      <c r="AN11">
        <v>-147.841365</v>
      </c>
      <c r="AO11">
        <v>100</v>
      </c>
      <c r="AP11">
        <v>500</v>
      </c>
      <c r="AQ11" t="s">
        <v>138</v>
      </c>
      <c r="AR11">
        <v>-22</v>
      </c>
      <c r="AS11">
        <v>-28</v>
      </c>
      <c r="AT11">
        <v>0</v>
      </c>
      <c r="BB11" t="str">
        <f t="shared" si="1"/>
        <v>0610</v>
      </c>
      <c r="BC11">
        <v>1</v>
      </c>
      <c r="BD11" t="str">
        <f t="shared" si="2"/>
        <v xml:space="preserve">N3054V  </v>
      </c>
      <c r="BE11">
        <v>2</v>
      </c>
      <c r="BG11">
        <v>0</v>
      </c>
      <c r="BH11">
        <v>0</v>
      </c>
      <c r="BI11">
        <v>0</v>
      </c>
      <c r="BJ11">
        <v>475</v>
      </c>
      <c r="BK11">
        <v>-25</v>
      </c>
      <c r="BL11" t="s">
        <v>129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"17:55:35.004"</f>
        <v>17:55:35.004</v>
      </c>
      <c r="CF11">
        <v>3867592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5</v>
      </c>
      <c r="CY11">
        <v>7</v>
      </c>
      <c r="CZ11" t="s">
        <v>130</v>
      </c>
      <c r="DA11">
        <v>142</v>
      </c>
      <c r="DB11">
        <v>3</v>
      </c>
      <c r="DC11" t="s">
        <v>131</v>
      </c>
      <c r="DD11" t="s">
        <v>132</v>
      </c>
      <c r="DG11">
        <v>62011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</row>
    <row r="12" spans="1:123" x14ac:dyDescent="0.25">
      <c r="A12" t="str">
        <f>"04/23/2024 17:55:36.580"</f>
        <v>04/23/2024 17:55:36.580</v>
      </c>
      <c r="C12" t="str">
        <f t="shared" si="3"/>
        <v>FFDFD3C0</v>
      </c>
      <c r="D12" t="s">
        <v>123</v>
      </c>
      <c r="E12">
        <v>21</v>
      </c>
      <c r="F12">
        <v>1021</v>
      </c>
      <c r="G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"17:55:36.008"</f>
        <v>17:55:36.008</v>
      </c>
      <c r="T12" t="str">
        <f>"17:55:35.708"</f>
        <v>17:55:35.708</v>
      </c>
      <c r="U12" t="str">
        <f t="shared" si="0"/>
        <v>A334DD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9</v>
      </c>
      <c r="AF12" t="s">
        <v>126</v>
      </c>
      <c r="AG12">
        <v>0</v>
      </c>
      <c r="AH12">
        <v>0</v>
      </c>
      <c r="AI12">
        <v>1</v>
      </c>
      <c r="AJ12">
        <v>0</v>
      </c>
      <c r="AK12" t="s">
        <v>146</v>
      </c>
      <c r="AL12">
        <v>64.826695999999998</v>
      </c>
      <c r="AM12" t="s">
        <v>147</v>
      </c>
      <c r="AN12">
        <v>-147.841644</v>
      </c>
      <c r="AO12">
        <v>100</v>
      </c>
      <c r="AP12">
        <v>500</v>
      </c>
      <c r="AQ12" t="s">
        <v>138</v>
      </c>
      <c r="AR12">
        <v>-24</v>
      </c>
      <c r="AS12">
        <v>-31</v>
      </c>
      <c r="AT12">
        <v>0</v>
      </c>
      <c r="BB12" t="str">
        <f t="shared" si="1"/>
        <v>0610</v>
      </c>
      <c r="BC12">
        <v>1</v>
      </c>
      <c r="BD12" t="str">
        <f t="shared" si="2"/>
        <v xml:space="preserve">N3054V  </v>
      </c>
      <c r="BE12">
        <v>2</v>
      </c>
      <c r="BG12">
        <v>0</v>
      </c>
      <c r="BH12">
        <v>0</v>
      </c>
      <c r="BI12">
        <v>0</v>
      </c>
      <c r="BJ12">
        <v>475</v>
      </c>
      <c r="BK12">
        <v>-25</v>
      </c>
      <c r="BL12" t="s">
        <v>129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"17:55:36.009"</f>
        <v>17:55:36.009</v>
      </c>
      <c r="CF12">
        <v>8769527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6</v>
      </c>
      <c r="CY12">
        <v>7</v>
      </c>
      <c r="CZ12" t="s">
        <v>130</v>
      </c>
      <c r="DA12">
        <v>142</v>
      </c>
      <c r="DB12">
        <v>2</v>
      </c>
      <c r="DC12" t="s">
        <v>131</v>
      </c>
      <c r="DD12" t="s">
        <v>132</v>
      </c>
      <c r="DG12">
        <v>14154794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</row>
    <row r="13" spans="1:123" x14ac:dyDescent="0.25">
      <c r="A13" t="str">
        <f>"04/23/2024 17:55:36.580"</f>
        <v>04/23/2024 17:55:36.580</v>
      </c>
      <c r="C13" t="str">
        <f t="shared" si="3"/>
        <v>FFDFD3C0</v>
      </c>
      <c r="D13" t="s">
        <v>133</v>
      </c>
      <c r="E13">
        <v>20</v>
      </c>
      <c r="H13">
        <v>329</v>
      </c>
      <c r="I13" t="s">
        <v>134</v>
      </c>
      <c r="J13" t="s">
        <v>135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"17:55:36.008"</f>
        <v>17:55:36.008</v>
      </c>
      <c r="T13" t="str">
        <f>"17:55:35.708"</f>
        <v>17:55:35.708</v>
      </c>
      <c r="U13" t="str">
        <f t="shared" si="0"/>
        <v>A334DD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9</v>
      </c>
      <c r="AF13" t="s">
        <v>126</v>
      </c>
      <c r="AG13">
        <v>0</v>
      </c>
      <c r="AH13">
        <v>0</v>
      </c>
      <c r="AI13">
        <v>1</v>
      </c>
      <c r="AJ13">
        <v>0</v>
      </c>
      <c r="AK13" t="s">
        <v>146</v>
      </c>
      <c r="AL13">
        <v>64.826695999999998</v>
      </c>
      <c r="AM13" t="s">
        <v>147</v>
      </c>
      <c r="AN13">
        <v>-147.841644</v>
      </c>
      <c r="AO13">
        <v>100</v>
      </c>
      <c r="AP13">
        <v>500</v>
      </c>
      <c r="AQ13" t="s">
        <v>138</v>
      </c>
      <c r="AR13">
        <v>-24</v>
      </c>
      <c r="AS13">
        <v>-31</v>
      </c>
      <c r="AT13">
        <v>0</v>
      </c>
      <c r="BB13" t="str">
        <f t="shared" si="1"/>
        <v>0610</v>
      </c>
      <c r="BC13">
        <v>1</v>
      </c>
      <c r="BD13" t="str">
        <f t="shared" si="2"/>
        <v xml:space="preserve">N3054V  </v>
      </c>
      <c r="BE13">
        <v>2</v>
      </c>
      <c r="BG13">
        <v>0</v>
      </c>
      <c r="BH13">
        <v>0</v>
      </c>
      <c r="BI13">
        <v>0</v>
      </c>
      <c r="BJ13">
        <v>475</v>
      </c>
      <c r="BK13">
        <v>-25</v>
      </c>
      <c r="BL13" t="s">
        <v>129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"17:55:36.009"</f>
        <v>17:55:36.009</v>
      </c>
      <c r="CF13">
        <v>8769527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130</v>
      </c>
      <c r="DA13">
        <v>142</v>
      </c>
      <c r="DB13">
        <v>2</v>
      </c>
      <c r="DC13" t="s">
        <v>131</v>
      </c>
      <c r="DD13" t="s">
        <v>132</v>
      </c>
      <c r="DG13">
        <v>14154794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</row>
    <row r="14" spans="1:123" x14ac:dyDescent="0.25">
      <c r="A14" t="str">
        <f>"04/23/2024 17:55:36.611"</f>
        <v>04/23/2024 17:55:36.611</v>
      </c>
      <c r="C14" t="str">
        <f t="shared" si="3"/>
        <v>FFDFD3C0</v>
      </c>
      <c r="D14" t="s">
        <v>139</v>
      </c>
      <c r="E14">
        <v>1</v>
      </c>
      <c r="H14">
        <v>216</v>
      </c>
      <c r="I14" t="s">
        <v>140</v>
      </c>
      <c r="J14" t="s">
        <v>141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"17:55:36.008"</f>
        <v>17:55:36.008</v>
      </c>
      <c r="T14" t="str">
        <f>"17:55:35.708"</f>
        <v>17:55:35.708</v>
      </c>
      <c r="U14" t="str">
        <f t="shared" si="0"/>
        <v>A334DD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9</v>
      </c>
      <c r="AF14" t="s">
        <v>126</v>
      </c>
      <c r="AG14">
        <v>0</v>
      </c>
      <c r="AH14">
        <v>0</v>
      </c>
      <c r="AI14">
        <v>1</v>
      </c>
      <c r="AJ14">
        <v>0</v>
      </c>
      <c r="AK14" t="s">
        <v>146</v>
      </c>
      <c r="AL14">
        <v>64.826695999999998</v>
      </c>
      <c r="AM14" t="s">
        <v>147</v>
      </c>
      <c r="AN14">
        <v>-147.841644</v>
      </c>
      <c r="AO14">
        <v>100</v>
      </c>
      <c r="AP14">
        <v>500</v>
      </c>
      <c r="AQ14" t="s">
        <v>138</v>
      </c>
      <c r="AR14">
        <v>-24</v>
      </c>
      <c r="AS14">
        <v>-31</v>
      </c>
      <c r="AT14">
        <v>0</v>
      </c>
      <c r="BB14" t="str">
        <f t="shared" si="1"/>
        <v>0610</v>
      </c>
      <c r="BC14">
        <v>1</v>
      </c>
      <c r="BD14" t="str">
        <f t="shared" si="2"/>
        <v xml:space="preserve">N3054V  </v>
      </c>
      <c r="BE14">
        <v>2</v>
      </c>
      <c r="BG14">
        <v>0</v>
      </c>
      <c r="BH14">
        <v>0</v>
      </c>
      <c r="BI14">
        <v>0</v>
      </c>
      <c r="BJ14">
        <v>475</v>
      </c>
      <c r="BK14">
        <v>-25</v>
      </c>
      <c r="BL14" t="s">
        <v>129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"17:55:36.009"</f>
        <v>17:55:36.009</v>
      </c>
      <c r="CF14">
        <v>8769527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130</v>
      </c>
      <c r="DA14">
        <v>142</v>
      </c>
      <c r="DB14">
        <v>2</v>
      </c>
      <c r="DC14" t="s">
        <v>131</v>
      </c>
      <c r="DD14" t="s">
        <v>132</v>
      </c>
      <c r="DG14">
        <v>14154794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"04/23/2024 17:55:37.424"</f>
        <v>04/23/2024 17:55:37.424</v>
      </c>
      <c r="C15" t="str">
        <f t="shared" si="3"/>
        <v>FFDFD3C0</v>
      </c>
      <c r="D15" t="s">
        <v>123</v>
      </c>
      <c r="E15">
        <v>21</v>
      </c>
      <c r="F15">
        <v>1021</v>
      </c>
      <c r="G15" t="s">
        <v>124</v>
      </c>
      <c r="J15" t="s">
        <v>125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"17:55:37.023"</f>
        <v>17:55:37.023</v>
      </c>
      <c r="T15" t="str">
        <f>"17:55:36.823"</f>
        <v>17:55:36.823</v>
      </c>
      <c r="U15" t="str">
        <f t="shared" si="0"/>
        <v>A334DD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9</v>
      </c>
      <c r="AF15" t="s">
        <v>126</v>
      </c>
      <c r="AG15">
        <v>0</v>
      </c>
      <c r="AH15">
        <v>0</v>
      </c>
      <c r="AI15">
        <v>1</v>
      </c>
      <c r="AJ15">
        <v>0</v>
      </c>
      <c r="AK15" t="s">
        <v>148</v>
      </c>
      <c r="AL15">
        <v>64.826524000000006</v>
      </c>
      <c r="AM15" t="s">
        <v>149</v>
      </c>
      <c r="AN15">
        <v>-147.84192300000001</v>
      </c>
      <c r="AO15">
        <v>100</v>
      </c>
      <c r="AP15">
        <v>500</v>
      </c>
      <c r="AQ15" t="s">
        <v>138</v>
      </c>
      <c r="AR15">
        <v>-25</v>
      </c>
      <c r="AS15">
        <v>-33</v>
      </c>
      <c r="AT15">
        <v>0</v>
      </c>
      <c r="BB15" t="str">
        <f t="shared" si="1"/>
        <v>0610</v>
      </c>
      <c r="BC15">
        <v>1</v>
      </c>
      <c r="BD15" t="str">
        <f t="shared" si="2"/>
        <v xml:space="preserve">N3054V  </v>
      </c>
      <c r="BE15">
        <v>2</v>
      </c>
      <c r="BG15">
        <v>0</v>
      </c>
      <c r="BH15">
        <v>0</v>
      </c>
      <c r="BI15">
        <v>0</v>
      </c>
      <c r="BJ15">
        <v>500</v>
      </c>
      <c r="BK15">
        <v>0</v>
      </c>
      <c r="BL15" t="s">
        <v>129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"17:55:37.029"</f>
        <v>17:55:37.029</v>
      </c>
      <c r="CF15">
        <v>28670019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130</v>
      </c>
      <c r="DA15">
        <v>142</v>
      </c>
      <c r="DB15">
        <v>2</v>
      </c>
      <c r="DC15" t="s">
        <v>131</v>
      </c>
      <c r="DD15" t="s">
        <v>132</v>
      </c>
      <c r="DG15">
        <v>14154857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"04/23/2024 17:55:37.424"</f>
        <v>04/23/2024 17:55:37.424</v>
      </c>
      <c r="C16" t="str">
        <f t="shared" si="3"/>
        <v>FFDFD3C0</v>
      </c>
      <c r="D16" t="s">
        <v>133</v>
      </c>
      <c r="E16">
        <v>20</v>
      </c>
      <c r="H16">
        <v>329</v>
      </c>
      <c r="I16" t="s">
        <v>134</v>
      </c>
      <c r="J16" t="s">
        <v>135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"17:55:37.023"</f>
        <v>17:55:37.023</v>
      </c>
      <c r="T16" t="str">
        <f>"17:55:36.823"</f>
        <v>17:55:36.823</v>
      </c>
      <c r="U16" t="str">
        <f t="shared" si="0"/>
        <v>A334DD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9</v>
      </c>
      <c r="AF16" t="s">
        <v>126</v>
      </c>
      <c r="AG16">
        <v>0</v>
      </c>
      <c r="AH16">
        <v>0</v>
      </c>
      <c r="AI16">
        <v>1</v>
      </c>
      <c r="AJ16">
        <v>0</v>
      </c>
      <c r="AK16" t="s">
        <v>148</v>
      </c>
      <c r="AL16">
        <v>64.826524000000006</v>
      </c>
      <c r="AM16" t="s">
        <v>149</v>
      </c>
      <c r="AN16">
        <v>-147.84192300000001</v>
      </c>
      <c r="AO16">
        <v>100</v>
      </c>
      <c r="AP16">
        <v>500</v>
      </c>
      <c r="AQ16" t="s">
        <v>138</v>
      </c>
      <c r="AR16">
        <v>-25</v>
      </c>
      <c r="AS16">
        <v>-33</v>
      </c>
      <c r="AT16">
        <v>0</v>
      </c>
      <c r="BB16" t="str">
        <f t="shared" si="1"/>
        <v>0610</v>
      </c>
      <c r="BC16">
        <v>1</v>
      </c>
      <c r="BD16" t="str">
        <f t="shared" si="2"/>
        <v xml:space="preserve">N3054V  </v>
      </c>
      <c r="BE16">
        <v>2</v>
      </c>
      <c r="BG16">
        <v>0</v>
      </c>
      <c r="BH16">
        <v>0</v>
      </c>
      <c r="BI16">
        <v>0</v>
      </c>
      <c r="BJ16">
        <v>500</v>
      </c>
      <c r="BK16">
        <v>0</v>
      </c>
      <c r="BL16" t="s">
        <v>129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"17:55:37.029"</f>
        <v>17:55:37.029</v>
      </c>
      <c r="CF16">
        <v>28670019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130</v>
      </c>
      <c r="DA16">
        <v>142</v>
      </c>
      <c r="DB16">
        <v>2</v>
      </c>
      <c r="DC16" t="s">
        <v>131</v>
      </c>
      <c r="DD16" t="s">
        <v>132</v>
      </c>
      <c r="DG16">
        <v>14154857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"04/23/2024 17:55:37.424"</f>
        <v>04/23/2024 17:55:37.424</v>
      </c>
      <c r="C17" t="str">
        <f t="shared" si="3"/>
        <v>FFDFD3C0</v>
      </c>
      <c r="D17" t="s">
        <v>139</v>
      </c>
      <c r="E17">
        <v>1</v>
      </c>
      <c r="H17">
        <v>216</v>
      </c>
      <c r="I17" t="s">
        <v>140</v>
      </c>
      <c r="J17" t="s">
        <v>141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"17:55:37.023"</f>
        <v>17:55:37.023</v>
      </c>
      <c r="T17" t="str">
        <f>"17:55:36.823"</f>
        <v>17:55:36.823</v>
      </c>
      <c r="U17" t="str">
        <f t="shared" si="0"/>
        <v>A334DD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9</v>
      </c>
      <c r="AF17" t="s">
        <v>126</v>
      </c>
      <c r="AG17">
        <v>0</v>
      </c>
      <c r="AH17">
        <v>0</v>
      </c>
      <c r="AI17">
        <v>1</v>
      </c>
      <c r="AJ17">
        <v>0</v>
      </c>
      <c r="AK17" t="s">
        <v>148</v>
      </c>
      <c r="AL17">
        <v>64.826524000000006</v>
      </c>
      <c r="AM17" t="s">
        <v>149</v>
      </c>
      <c r="AN17">
        <v>-147.84192300000001</v>
      </c>
      <c r="AO17">
        <v>100</v>
      </c>
      <c r="AP17">
        <v>500</v>
      </c>
      <c r="AQ17" t="s">
        <v>138</v>
      </c>
      <c r="AR17">
        <v>-25</v>
      </c>
      <c r="AS17">
        <v>-33</v>
      </c>
      <c r="AT17">
        <v>0</v>
      </c>
      <c r="BB17" t="str">
        <f t="shared" si="1"/>
        <v>0610</v>
      </c>
      <c r="BC17">
        <v>1</v>
      </c>
      <c r="BD17" t="str">
        <f t="shared" si="2"/>
        <v xml:space="preserve">N3054V  </v>
      </c>
      <c r="BE17">
        <v>2</v>
      </c>
      <c r="BG17">
        <v>0</v>
      </c>
      <c r="BH17">
        <v>0</v>
      </c>
      <c r="BI17">
        <v>0</v>
      </c>
      <c r="BJ17">
        <v>500</v>
      </c>
      <c r="BK17">
        <v>0</v>
      </c>
      <c r="BL17" t="s">
        <v>129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"17:55:37.029"</f>
        <v>17:55:37.029</v>
      </c>
      <c r="CF17">
        <v>28670019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6</v>
      </c>
      <c r="CY17">
        <v>7</v>
      </c>
      <c r="CZ17" t="s">
        <v>130</v>
      </c>
      <c r="DA17">
        <v>142</v>
      </c>
      <c r="DB17">
        <v>2</v>
      </c>
      <c r="DC17" t="s">
        <v>131</v>
      </c>
      <c r="DD17" t="s">
        <v>132</v>
      </c>
      <c r="DG17">
        <v>14154857</v>
      </c>
      <c r="DI17">
        <v>0</v>
      </c>
      <c r="DJ17">
        <v>0</v>
      </c>
      <c r="DK17">
        <v>1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"04/23/2024 17:55:41.236"</f>
        <v>04/23/2024 17:55:41.236</v>
      </c>
      <c r="C18" t="str">
        <f t="shared" si="3"/>
        <v>FFDFD3C0</v>
      </c>
      <c r="D18" t="s">
        <v>133</v>
      </c>
      <c r="E18">
        <v>20</v>
      </c>
      <c r="H18">
        <v>329</v>
      </c>
      <c r="I18" t="s">
        <v>134</v>
      </c>
      <c r="J18" t="s">
        <v>135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 t="shared" ref="S18:T20" si="4">"17:55:40.836"</f>
        <v>17:55:40.836</v>
      </c>
      <c r="T18" t="str">
        <f t="shared" si="4"/>
        <v>17:55:40.836</v>
      </c>
      <c r="U18" t="str">
        <f t="shared" si="0"/>
        <v>A334DD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9</v>
      </c>
      <c r="AF18" t="s">
        <v>126</v>
      </c>
      <c r="AG18">
        <v>0</v>
      </c>
      <c r="AH18">
        <v>0</v>
      </c>
      <c r="AI18">
        <v>1</v>
      </c>
      <c r="AJ18">
        <v>0</v>
      </c>
      <c r="AK18" t="s">
        <v>150</v>
      </c>
      <c r="AL18">
        <v>64.825858999999994</v>
      </c>
      <c r="AM18" t="s">
        <v>151</v>
      </c>
      <c r="AN18">
        <v>-147.84312499999999</v>
      </c>
      <c r="AO18">
        <v>100</v>
      </c>
      <c r="AP18">
        <v>500</v>
      </c>
      <c r="AQ18" t="s">
        <v>138</v>
      </c>
      <c r="AR18">
        <v>-33</v>
      </c>
      <c r="AS18">
        <v>-42</v>
      </c>
      <c r="AT18">
        <v>0</v>
      </c>
      <c r="BB18" t="str">
        <f t="shared" si="1"/>
        <v>0610</v>
      </c>
      <c r="BC18">
        <v>1</v>
      </c>
      <c r="BD18" t="str">
        <f t="shared" si="2"/>
        <v xml:space="preserve">N3054V  </v>
      </c>
      <c r="BE18">
        <v>2</v>
      </c>
      <c r="BG18">
        <v>0</v>
      </c>
      <c r="BH18">
        <v>0</v>
      </c>
      <c r="BI18">
        <v>0</v>
      </c>
      <c r="BJ18">
        <v>500</v>
      </c>
      <c r="BK18">
        <v>0</v>
      </c>
      <c r="BL18" t="s">
        <v>129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"17:55:40.838"</f>
        <v>17:55:40.838</v>
      </c>
      <c r="CF18">
        <v>838298354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6</v>
      </c>
      <c r="CY18">
        <v>7</v>
      </c>
      <c r="CZ18" t="s">
        <v>130</v>
      </c>
      <c r="DA18">
        <v>142</v>
      </c>
      <c r="DB18">
        <v>2</v>
      </c>
      <c r="DC18" t="s">
        <v>131</v>
      </c>
      <c r="DD18" t="s">
        <v>132</v>
      </c>
      <c r="DG18">
        <v>14155115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"04/23/2024 17:55:41.236"</f>
        <v>04/23/2024 17:55:41.236</v>
      </c>
      <c r="C19" t="str">
        <f t="shared" si="3"/>
        <v>FFDFD3C0</v>
      </c>
      <c r="D19" t="s">
        <v>139</v>
      </c>
      <c r="E19">
        <v>1</v>
      </c>
      <c r="H19">
        <v>216</v>
      </c>
      <c r="I19" t="s">
        <v>140</v>
      </c>
      <c r="J19" t="s">
        <v>141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 t="shared" si="4"/>
        <v>17:55:40.836</v>
      </c>
      <c r="T19" t="str">
        <f t="shared" si="4"/>
        <v>17:55:40.836</v>
      </c>
      <c r="U19" t="str">
        <f t="shared" si="0"/>
        <v>A334DD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9</v>
      </c>
      <c r="AF19" t="s">
        <v>126</v>
      </c>
      <c r="AG19">
        <v>0</v>
      </c>
      <c r="AH19">
        <v>0</v>
      </c>
      <c r="AI19">
        <v>1</v>
      </c>
      <c r="AJ19">
        <v>0</v>
      </c>
      <c r="AK19" t="s">
        <v>150</v>
      </c>
      <c r="AL19">
        <v>64.825858999999994</v>
      </c>
      <c r="AM19" t="s">
        <v>151</v>
      </c>
      <c r="AN19">
        <v>-147.84312499999999</v>
      </c>
      <c r="AO19">
        <v>100</v>
      </c>
      <c r="AP19">
        <v>500</v>
      </c>
      <c r="AQ19" t="s">
        <v>138</v>
      </c>
      <c r="AR19">
        <v>-33</v>
      </c>
      <c r="AS19">
        <v>-42</v>
      </c>
      <c r="AT19">
        <v>0</v>
      </c>
      <c r="BB19" t="str">
        <f t="shared" si="1"/>
        <v>0610</v>
      </c>
      <c r="BC19">
        <v>1</v>
      </c>
      <c r="BD19" t="str">
        <f t="shared" si="2"/>
        <v xml:space="preserve">N3054V  </v>
      </c>
      <c r="BE19">
        <v>2</v>
      </c>
      <c r="BG19">
        <v>0</v>
      </c>
      <c r="BH19">
        <v>0</v>
      </c>
      <c r="BI19">
        <v>0</v>
      </c>
      <c r="BJ19">
        <v>500</v>
      </c>
      <c r="BK19">
        <v>0</v>
      </c>
      <c r="BL19" t="s">
        <v>129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"17:55:40.838"</f>
        <v>17:55:40.838</v>
      </c>
      <c r="CF19">
        <v>838298354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6</v>
      </c>
      <c r="CY19">
        <v>7</v>
      </c>
      <c r="CZ19" t="s">
        <v>130</v>
      </c>
      <c r="DA19">
        <v>142</v>
      </c>
      <c r="DB19">
        <v>2</v>
      </c>
      <c r="DC19" t="s">
        <v>131</v>
      </c>
      <c r="DD19" t="s">
        <v>132</v>
      </c>
      <c r="DG19">
        <v>14155115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"04/23/2024 17:55:41.236"</f>
        <v>04/23/2024 17:55:41.236</v>
      </c>
      <c r="C20" t="str">
        <f t="shared" si="3"/>
        <v>FFDFD3C0</v>
      </c>
      <c r="D20" t="s">
        <v>123</v>
      </c>
      <c r="E20">
        <v>21</v>
      </c>
      <c r="F20">
        <v>1021</v>
      </c>
      <c r="G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 t="shared" si="4"/>
        <v>17:55:40.836</v>
      </c>
      <c r="T20" t="str">
        <f t="shared" si="4"/>
        <v>17:55:40.836</v>
      </c>
      <c r="U20" t="str">
        <f t="shared" si="0"/>
        <v>A334DD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9</v>
      </c>
      <c r="AF20" t="s">
        <v>126</v>
      </c>
      <c r="AG20">
        <v>0</v>
      </c>
      <c r="AH20">
        <v>0</v>
      </c>
      <c r="AI20">
        <v>1</v>
      </c>
      <c r="AJ20">
        <v>0</v>
      </c>
      <c r="AK20" t="s">
        <v>150</v>
      </c>
      <c r="AL20">
        <v>64.825858999999994</v>
      </c>
      <c r="AM20" t="s">
        <v>151</v>
      </c>
      <c r="AN20">
        <v>-147.84312499999999</v>
      </c>
      <c r="AO20">
        <v>100</v>
      </c>
      <c r="AP20">
        <v>500</v>
      </c>
      <c r="AQ20" t="s">
        <v>138</v>
      </c>
      <c r="AR20">
        <v>-33</v>
      </c>
      <c r="AS20">
        <v>-42</v>
      </c>
      <c r="AT20">
        <v>0</v>
      </c>
      <c r="BB20" t="str">
        <f t="shared" si="1"/>
        <v>0610</v>
      </c>
      <c r="BC20">
        <v>1</v>
      </c>
      <c r="BD20" t="str">
        <f t="shared" si="2"/>
        <v xml:space="preserve">N3054V  </v>
      </c>
      <c r="BE20">
        <v>2</v>
      </c>
      <c r="BG20">
        <v>0</v>
      </c>
      <c r="BH20">
        <v>0</v>
      </c>
      <c r="BI20">
        <v>0</v>
      </c>
      <c r="BJ20">
        <v>500</v>
      </c>
      <c r="BK20">
        <v>0</v>
      </c>
      <c r="BL20" t="s">
        <v>129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"17:55:40.838"</f>
        <v>17:55:40.838</v>
      </c>
      <c r="CF20">
        <v>838298354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6</v>
      </c>
      <c r="CY20">
        <v>7</v>
      </c>
      <c r="CZ20" t="s">
        <v>130</v>
      </c>
      <c r="DA20">
        <v>142</v>
      </c>
      <c r="DB20">
        <v>2</v>
      </c>
      <c r="DC20" t="s">
        <v>131</v>
      </c>
      <c r="DD20" t="s">
        <v>132</v>
      </c>
      <c r="DG20">
        <v>14155115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5">
      <c r="A21" t="str">
        <f>"04/23/2024 17:55:42.360"</f>
        <v>04/23/2024 17:55:42.360</v>
      </c>
      <c r="C21" t="str">
        <f t="shared" si="3"/>
        <v>FFDFD3C0</v>
      </c>
      <c r="D21" t="s">
        <v>123</v>
      </c>
      <c r="E21">
        <v>21</v>
      </c>
      <c r="F21">
        <v>1021</v>
      </c>
      <c r="G21" t="s">
        <v>124</v>
      </c>
      <c r="J21" t="s">
        <v>125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"17:55:41.867"</f>
        <v>17:55:41.867</v>
      </c>
      <c r="T21" t="str">
        <f>"17:55:41.367"</f>
        <v>17:55:41.367</v>
      </c>
      <c r="U21" t="str">
        <f t="shared" si="0"/>
        <v>A334DD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9</v>
      </c>
      <c r="AF21" t="s">
        <v>126</v>
      </c>
      <c r="AG21">
        <v>0</v>
      </c>
      <c r="AH21">
        <v>0</v>
      </c>
      <c r="AI21">
        <v>1</v>
      </c>
      <c r="AJ21">
        <v>0</v>
      </c>
      <c r="AK21" t="s">
        <v>152</v>
      </c>
      <c r="AL21">
        <v>64.825643999999997</v>
      </c>
      <c r="AM21" t="s">
        <v>153</v>
      </c>
      <c r="AN21">
        <v>-147.84357499999999</v>
      </c>
      <c r="AO21">
        <v>100</v>
      </c>
      <c r="AP21">
        <v>500</v>
      </c>
      <c r="AQ21" t="s">
        <v>138</v>
      </c>
      <c r="AR21">
        <v>-34</v>
      </c>
      <c r="AS21">
        <v>-43</v>
      </c>
      <c r="AT21">
        <v>0</v>
      </c>
      <c r="BB21" t="str">
        <f t="shared" si="1"/>
        <v>0610</v>
      </c>
      <c r="BC21">
        <v>1</v>
      </c>
      <c r="BD21" t="str">
        <f t="shared" si="2"/>
        <v xml:space="preserve">N3054V  </v>
      </c>
      <c r="BE21">
        <v>2</v>
      </c>
      <c r="BG21">
        <v>0</v>
      </c>
      <c r="BH21">
        <v>0</v>
      </c>
      <c r="BI21">
        <v>0</v>
      </c>
      <c r="BJ21">
        <v>500</v>
      </c>
      <c r="BK21">
        <v>0</v>
      </c>
      <c r="BL21" t="s">
        <v>129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"17:55:41.873"</f>
        <v>17:55:41.873</v>
      </c>
      <c r="CF21">
        <v>873197391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130</v>
      </c>
      <c r="DA21">
        <v>142</v>
      </c>
      <c r="DB21">
        <v>3</v>
      </c>
      <c r="DC21" t="s">
        <v>131</v>
      </c>
      <c r="DD21" t="s">
        <v>132</v>
      </c>
      <c r="DG21">
        <v>62573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5">
      <c r="A22" t="str">
        <f>"04/23/2024 17:55:43.157"</f>
        <v>04/23/2024 17:55:43.157</v>
      </c>
      <c r="C22" t="str">
        <f t="shared" si="3"/>
        <v>FFDFD3C0</v>
      </c>
      <c r="D22" t="s">
        <v>123</v>
      </c>
      <c r="E22">
        <v>21</v>
      </c>
      <c r="F22">
        <v>1021</v>
      </c>
      <c r="G22" t="s">
        <v>124</v>
      </c>
      <c r="J22" t="s">
        <v>125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"17:55:42.766"</f>
        <v>17:55:42.766</v>
      </c>
      <c r="T22" t="str">
        <f>"17:55:42.566"</f>
        <v>17:55:42.566</v>
      </c>
      <c r="U22" t="str">
        <f t="shared" si="0"/>
        <v>A334DD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9</v>
      </c>
      <c r="AF22" t="s">
        <v>126</v>
      </c>
      <c r="AG22">
        <v>0</v>
      </c>
      <c r="AH22">
        <v>0</v>
      </c>
      <c r="AI22">
        <v>1</v>
      </c>
      <c r="AJ22">
        <v>0</v>
      </c>
      <c r="AK22" t="s">
        <v>154</v>
      </c>
      <c r="AL22">
        <v>64.825473000000002</v>
      </c>
      <c r="AM22" t="s">
        <v>155</v>
      </c>
      <c r="AN22">
        <v>-147.84394</v>
      </c>
      <c r="AO22">
        <v>100</v>
      </c>
      <c r="AP22">
        <v>500</v>
      </c>
      <c r="AQ22" t="s">
        <v>138</v>
      </c>
      <c r="AR22">
        <v>-36</v>
      </c>
      <c r="AS22">
        <v>-45</v>
      </c>
      <c r="AT22">
        <v>0</v>
      </c>
      <c r="BB22" t="str">
        <f t="shared" si="1"/>
        <v>0610</v>
      </c>
      <c r="BC22">
        <v>1</v>
      </c>
      <c r="BD22" t="str">
        <f t="shared" si="2"/>
        <v xml:space="preserve">N3054V  </v>
      </c>
      <c r="BE22">
        <v>2</v>
      </c>
      <c r="BG22">
        <v>0</v>
      </c>
      <c r="BH22">
        <v>0</v>
      </c>
      <c r="BI22">
        <v>0</v>
      </c>
      <c r="BJ22">
        <v>500</v>
      </c>
      <c r="BK22">
        <v>0</v>
      </c>
      <c r="BL22" t="s">
        <v>129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"17:55:42.773"</f>
        <v>17:55:42.773</v>
      </c>
      <c r="CF22">
        <v>773109629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130</v>
      </c>
      <c r="DA22">
        <v>142</v>
      </c>
      <c r="DB22">
        <v>3</v>
      </c>
      <c r="DC22" t="s">
        <v>131</v>
      </c>
      <c r="DD22" t="s">
        <v>132</v>
      </c>
      <c r="DG22">
        <v>62648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>"04/23/2024 17:55:43.282"</f>
        <v>04/23/2024 17:55:43.282</v>
      </c>
      <c r="C23" t="str">
        <f t="shared" si="3"/>
        <v>FFDFD3C0</v>
      </c>
      <c r="D23" t="s">
        <v>133</v>
      </c>
      <c r="E23">
        <v>20</v>
      </c>
      <c r="H23">
        <v>329</v>
      </c>
      <c r="I23" t="s">
        <v>134</v>
      </c>
      <c r="J23" t="s">
        <v>135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"17:55:42.766"</f>
        <v>17:55:42.766</v>
      </c>
      <c r="T23" t="str">
        <f>"17:55:42.566"</f>
        <v>17:55:42.566</v>
      </c>
      <c r="U23" t="str">
        <f t="shared" si="0"/>
        <v>A334DD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9</v>
      </c>
      <c r="AF23" t="s">
        <v>126</v>
      </c>
      <c r="AG23">
        <v>0</v>
      </c>
      <c r="AH23">
        <v>0</v>
      </c>
      <c r="AI23">
        <v>1</v>
      </c>
      <c r="AJ23">
        <v>0</v>
      </c>
      <c r="AK23" t="s">
        <v>154</v>
      </c>
      <c r="AL23">
        <v>64.825473000000002</v>
      </c>
      <c r="AM23" t="s">
        <v>155</v>
      </c>
      <c r="AN23">
        <v>-147.84394</v>
      </c>
      <c r="AO23">
        <v>100</v>
      </c>
      <c r="AP23">
        <v>500</v>
      </c>
      <c r="AQ23" t="s">
        <v>138</v>
      </c>
      <c r="AR23">
        <v>-36</v>
      </c>
      <c r="AS23">
        <v>-45</v>
      </c>
      <c r="AT23">
        <v>0</v>
      </c>
      <c r="BB23" t="str">
        <f t="shared" si="1"/>
        <v>0610</v>
      </c>
      <c r="BC23">
        <v>1</v>
      </c>
      <c r="BD23" t="str">
        <f t="shared" si="2"/>
        <v xml:space="preserve">N3054V  </v>
      </c>
      <c r="BE23">
        <v>2</v>
      </c>
      <c r="BG23">
        <v>0</v>
      </c>
      <c r="BH23">
        <v>0</v>
      </c>
      <c r="BI23">
        <v>0</v>
      </c>
      <c r="BJ23">
        <v>500</v>
      </c>
      <c r="BK23">
        <v>0</v>
      </c>
      <c r="BL23" t="s">
        <v>129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"17:55:42.773"</f>
        <v>17:55:42.773</v>
      </c>
      <c r="CF23">
        <v>773109629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130</v>
      </c>
      <c r="DA23">
        <v>142</v>
      </c>
      <c r="DB23">
        <v>3</v>
      </c>
      <c r="DC23" t="s">
        <v>131</v>
      </c>
      <c r="DD23" t="s">
        <v>132</v>
      </c>
      <c r="DG23">
        <v>62648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>"04/23/2024 17:55:43.282"</f>
        <v>04/23/2024 17:55:43.282</v>
      </c>
      <c r="C24" t="str">
        <f t="shared" si="3"/>
        <v>FFDFD3C0</v>
      </c>
      <c r="D24" t="s">
        <v>139</v>
      </c>
      <c r="E24">
        <v>1</v>
      </c>
      <c r="H24">
        <v>216</v>
      </c>
      <c r="I24" t="s">
        <v>140</v>
      </c>
      <c r="J24" t="s">
        <v>141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"17:55:42.766"</f>
        <v>17:55:42.766</v>
      </c>
      <c r="T24" t="str">
        <f>"17:55:42.566"</f>
        <v>17:55:42.566</v>
      </c>
      <c r="U24" t="str">
        <f t="shared" si="0"/>
        <v>A334DD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9</v>
      </c>
      <c r="AF24" t="s">
        <v>126</v>
      </c>
      <c r="AG24">
        <v>0</v>
      </c>
      <c r="AH24">
        <v>0</v>
      </c>
      <c r="AI24">
        <v>1</v>
      </c>
      <c r="AJ24">
        <v>0</v>
      </c>
      <c r="AK24" t="s">
        <v>154</v>
      </c>
      <c r="AL24">
        <v>64.825473000000002</v>
      </c>
      <c r="AM24" t="s">
        <v>155</v>
      </c>
      <c r="AN24">
        <v>-147.84394</v>
      </c>
      <c r="AO24">
        <v>100</v>
      </c>
      <c r="AP24">
        <v>500</v>
      </c>
      <c r="AQ24" t="s">
        <v>138</v>
      </c>
      <c r="AR24">
        <v>-36</v>
      </c>
      <c r="AS24">
        <v>-45</v>
      </c>
      <c r="AT24">
        <v>0</v>
      </c>
      <c r="BB24" t="str">
        <f t="shared" si="1"/>
        <v>0610</v>
      </c>
      <c r="BC24">
        <v>1</v>
      </c>
      <c r="BD24" t="str">
        <f t="shared" si="2"/>
        <v xml:space="preserve">N3054V  </v>
      </c>
      <c r="BE24">
        <v>2</v>
      </c>
      <c r="BG24">
        <v>0</v>
      </c>
      <c r="BH24">
        <v>0</v>
      </c>
      <c r="BI24">
        <v>0</v>
      </c>
      <c r="BJ24">
        <v>500</v>
      </c>
      <c r="BK24">
        <v>0</v>
      </c>
      <c r="BL24" t="s">
        <v>129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"17:55:42.773"</f>
        <v>17:55:42.773</v>
      </c>
      <c r="CF24">
        <v>773109629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130</v>
      </c>
      <c r="DA24">
        <v>142</v>
      </c>
      <c r="DB24">
        <v>3</v>
      </c>
      <c r="DC24" t="s">
        <v>131</v>
      </c>
      <c r="DD24" t="s">
        <v>132</v>
      </c>
      <c r="DG24">
        <v>62648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"04/23/2024 17:55:44.391"</f>
        <v>04/23/2024 17:55:44.391</v>
      </c>
      <c r="C25" t="str">
        <f t="shared" si="3"/>
        <v>FFDFD3C0</v>
      </c>
      <c r="D25" t="s">
        <v>133</v>
      </c>
      <c r="E25">
        <v>20</v>
      </c>
      <c r="H25">
        <v>329</v>
      </c>
      <c r="I25" t="s">
        <v>134</v>
      </c>
      <c r="J25" t="s">
        <v>135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"17:55:43.883"</f>
        <v>17:55:43.883</v>
      </c>
      <c r="T25" t="str">
        <f>"17:55:43.583"</f>
        <v>17:55:43.583</v>
      </c>
      <c r="U25" t="str">
        <f t="shared" si="0"/>
        <v>A334DD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9</v>
      </c>
      <c r="AF25" t="s">
        <v>126</v>
      </c>
      <c r="AG25">
        <v>0</v>
      </c>
      <c r="AH25">
        <v>0</v>
      </c>
      <c r="AI25">
        <v>1</v>
      </c>
      <c r="AJ25">
        <v>0</v>
      </c>
      <c r="AK25" t="s">
        <v>156</v>
      </c>
      <c r="AL25">
        <v>64.825237000000001</v>
      </c>
      <c r="AM25" t="s">
        <v>157</v>
      </c>
      <c r="AN25">
        <v>-147.844326</v>
      </c>
      <c r="AO25">
        <v>100</v>
      </c>
      <c r="AP25">
        <v>500</v>
      </c>
      <c r="AQ25" t="s">
        <v>138</v>
      </c>
      <c r="AR25">
        <v>-37</v>
      </c>
      <c r="AS25">
        <v>-47</v>
      </c>
      <c r="AT25">
        <v>0</v>
      </c>
      <c r="BB25" t="str">
        <f t="shared" si="1"/>
        <v>0610</v>
      </c>
      <c r="BC25">
        <v>1</v>
      </c>
      <c r="BD25" t="str">
        <f t="shared" si="2"/>
        <v xml:space="preserve">N3054V  </v>
      </c>
      <c r="BE25">
        <v>2</v>
      </c>
      <c r="BG25">
        <v>0</v>
      </c>
      <c r="BH25">
        <v>0</v>
      </c>
      <c r="BI25">
        <v>0</v>
      </c>
      <c r="BJ25">
        <v>500</v>
      </c>
      <c r="BK25">
        <v>0</v>
      </c>
      <c r="BL25" t="s">
        <v>129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"17:55:43.883"</f>
        <v>17:55:43.883</v>
      </c>
      <c r="CF25">
        <v>883001361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130</v>
      </c>
      <c r="DA25">
        <v>142</v>
      </c>
      <c r="DB25">
        <v>3</v>
      </c>
      <c r="DC25" t="s">
        <v>131</v>
      </c>
      <c r="DD25" t="s">
        <v>132</v>
      </c>
      <c r="DG25">
        <v>62739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"04/23/2024 17:55:44.391"</f>
        <v>04/23/2024 17:55:44.391</v>
      </c>
      <c r="C26" t="str">
        <f t="shared" si="3"/>
        <v>FFDFD3C0</v>
      </c>
      <c r="D26" t="s">
        <v>139</v>
      </c>
      <c r="E26">
        <v>1</v>
      </c>
      <c r="H26">
        <v>216</v>
      </c>
      <c r="I26" t="s">
        <v>140</v>
      </c>
      <c r="J26" t="s">
        <v>141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"17:55:43.883"</f>
        <v>17:55:43.883</v>
      </c>
      <c r="T26" t="str">
        <f>"17:55:43.583"</f>
        <v>17:55:43.583</v>
      </c>
      <c r="U26" t="str">
        <f t="shared" si="0"/>
        <v>A334DD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9</v>
      </c>
      <c r="AF26" t="s">
        <v>126</v>
      </c>
      <c r="AG26">
        <v>0</v>
      </c>
      <c r="AH26">
        <v>0</v>
      </c>
      <c r="AI26">
        <v>1</v>
      </c>
      <c r="AJ26">
        <v>0</v>
      </c>
      <c r="AK26" t="s">
        <v>156</v>
      </c>
      <c r="AL26">
        <v>64.825237000000001</v>
      </c>
      <c r="AM26" t="s">
        <v>157</v>
      </c>
      <c r="AN26">
        <v>-147.844326</v>
      </c>
      <c r="AO26">
        <v>100</v>
      </c>
      <c r="AP26">
        <v>500</v>
      </c>
      <c r="AQ26" t="s">
        <v>138</v>
      </c>
      <c r="AR26">
        <v>-37</v>
      </c>
      <c r="AS26">
        <v>-47</v>
      </c>
      <c r="AT26">
        <v>0</v>
      </c>
      <c r="BB26" t="str">
        <f t="shared" si="1"/>
        <v>0610</v>
      </c>
      <c r="BC26">
        <v>1</v>
      </c>
      <c r="BD26" t="str">
        <f t="shared" si="2"/>
        <v xml:space="preserve">N3054V  </v>
      </c>
      <c r="BE26">
        <v>2</v>
      </c>
      <c r="BG26">
        <v>0</v>
      </c>
      <c r="BH26">
        <v>0</v>
      </c>
      <c r="BI26">
        <v>0</v>
      </c>
      <c r="BJ26">
        <v>500</v>
      </c>
      <c r="BK26">
        <v>0</v>
      </c>
      <c r="BL26" t="s">
        <v>129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"17:55:43.883"</f>
        <v>17:55:43.883</v>
      </c>
      <c r="CF26">
        <v>883001361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130</v>
      </c>
      <c r="DA26">
        <v>142</v>
      </c>
      <c r="DB26">
        <v>3</v>
      </c>
      <c r="DC26" t="s">
        <v>131</v>
      </c>
      <c r="DD26" t="s">
        <v>132</v>
      </c>
      <c r="DG26">
        <v>62739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"04/23/2024 17:55:44.391"</f>
        <v>04/23/2024 17:55:44.391</v>
      </c>
      <c r="C27" t="str">
        <f t="shared" si="3"/>
        <v>FFDFD3C0</v>
      </c>
      <c r="D27" t="s">
        <v>123</v>
      </c>
      <c r="E27">
        <v>21</v>
      </c>
      <c r="F27">
        <v>1021</v>
      </c>
      <c r="G27" t="s">
        <v>124</v>
      </c>
      <c r="J27" t="s">
        <v>125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"17:55:43.883"</f>
        <v>17:55:43.883</v>
      </c>
      <c r="T27" t="str">
        <f>"17:55:43.583"</f>
        <v>17:55:43.583</v>
      </c>
      <c r="U27" t="str">
        <f t="shared" si="0"/>
        <v>A334DD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9</v>
      </c>
      <c r="AF27" t="s">
        <v>126</v>
      </c>
      <c r="AG27">
        <v>0</v>
      </c>
      <c r="AH27">
        <v>0</v>
      </c>
      <c r="AI27">
        <v>1</v>
      </c>
      <c r="AJ27">
        <v>0</v>
      </c>
      <c r="AK27" t="s">
        <v>156</v>
      </c>
      <c r="AL27">
        <v>64.825237000000001</v>
      </c>
      <c r="AM27" t="s">
        <v>157</v>
      </c>
      <c r="AN27">
        <v>-147.844326</v>
      </c>
      <c r="AO27">
        <v>100</v>
      </c>
      <c r="AP27">
        <v>500</v>
      </c>
      <c r="AQ27" t="s">
        <v>138</v>
      </c>
      <c r="AR27">
        <v>-37</v>
      </c>
      <c r="AS27">
        <v>-47</v>
      </c>
      <c r="AT27">
        <v>0</v>
      </c>
      <c r="BB27" t="str">
        <f t="shared" si="1"/>
        <v>0610</v>
      </c>
      <c r="BC27">
        <v>1</v>
      </c>
      <c r="BD27" t="str">
        <f t="shared" si="2"/>
        <v xml:space="preserve">N3054V  </v>
      </c>
      <c r="BE27">
        <v>2</v>
      </c>
      <c r="BG27">
        <v>0</v>
      </c>
      <c r="BH27">
        <v>0</v>
      </c>
      <c r="BI27">
        <v>0</v>
      </c>
      <c r="BJ27">
        <v>500</v>
      </c>
      <c r="BK27">
        <v>0</v>
      </c>
      <c r="BL27" t="s">
        <v>129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"17:55:43.883"</f>
        <v>17:55:43.883</v>
      </c>
      <c r="CF27">
        <v>883001361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6</v>
      </c>
      <c r="CY27">
        <v>7</v>
      </c>
      <c r="CZ27" t="s">
        <v>130</v>
      </c>
      <c r="DA27">
        <v>142</v>
      </c>
      <c r="DB27">
        <v>3</v>
      </c>
      <c r="DC27" t="s">
        <v>131</v>
      </c>
      <c r="DD27" t="s">
        <v>132</v>
      </c>
      <c r="DG27">
        <v>62739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"04/23/2024 17:55:46.672"</f>
        <v>04/23/2024 17:55:46.672</v>
      </c>
      <c r="C28" t="str">
        <f t="shared" si="3"/>
        <v>FFDFD3C0</v>
      </c>
      <c r="D28" t="s">
        <v>133</v>
      </c>
      <c r="E28">
        <v>20</v>
      </c>
      <c r="H28">
        <v>329</v>
      </c>
      <c r="I28" t="s">
        <v>134</v>
      </c>
      <c r="J28" t="s">
        <v>135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"17:55:45.945"</f>
        <v>17:55:45.945</v>
      </c>
      <c r="T28" t="str">
        <f>"17:55:45.445"</f>
        <v>17:55:45.445</v>
      </c>
      <c r="U28" t="str">
        <f t="shared" si="0"/>
        <v>A334DD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9</v>
      </c>
      <c r="AF28" t="s">
        <v>126</v>
      </c>
      <c r="AG28">
        <v>0</v>
      </c>
      <c r="AH28">
        <v>0</v>
      </c>
      <c r="AI28">
        <v>1</v>
      </c>
      <c r="AJ28">
        <v>0</v>
      </c>
      <c r="AK28" t="s">
        <v>158</v>
      </c>
      <c r="AL28">
        <v>64.824742999999998</v>
      </c>
      <c r="AM28" t="s">
        <v>159</v>
      </c>
      <c r="AN28">
        <v>-147.845314</v>
      </c>
      <c r="AO28">
        <v>100</v>
      </c>
      <c r="AP28">
        <v>500</v>
      </c>
      <c r="AQ28" t="s">
        <v>138</v>
      </c>
      <c r="AR28">
        <v>-39</v>
      </c>
      <c r="AS28">
        <v>-51</v>
      </c>
      <c r="AT28">
        <v>0</v>
      </c>
      <c r="BB28" t="str">
        <f t="shared" si="1"/>
        <v>0610</v>
      </c>
      <c r="BC28">
        <v>1</v>
      </c>
      <c r="BD28" t="str">
        <f t="shared" si="2"/>
        <v xml:space="preserve">N3054V  </v>
      </c>
      <c r="BE28">
        <v>2</v>
      </c>
      <c r="BG28">
        <v>0</v>
      </c>
      <c r="BH28">
        <v>0</v>
      </c>
      <c r="BI28">
        <v>0</v>
      </c>
      <c r="BJ28">
        <v>500</v>
      </c>
      <c r="BK28">
        <v>0</v>
      </c>
      <c r="BL28" t="s">
        <v>129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"17:55:45.953"</f>
        <v>17:55:45.953</v>
      </c>
      <c r="CF28">
        <v>952799489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6</v>
      </c>
      <c r="CY28">
        <v>7</v>
      </c>
      <c r="CZ28" t="s">
        <v>130</v>
      </c>
      <c r="DA28">
        <v>142</v>
      </c>
      <c r="DB28">
        <v>3</v>
      </c>
      <c r="DC28" t="s">
        <v>131</v>
      </c>
      <c r="DD28" t="s">
        <v>132</v>
      </c>
      <c r="DG28">
        <v>62911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"04/23/2024 17:55:46.672"</f>
        <v>04/23/2024 17:55:46.672</v>
      </c>
      <c r="C29" t="str">
        <f t="shared" si="3"/>
        <v>FFDFD3C0</v>
      </c>
      <c r="D29" t="s">
        <v>139</v>
      </c>
      <c r="E29">
        <v>1</v>
      </c>
      <c r="H29">
        <v>216</v>
      </c>
      <c r="I29" t="s">
        <v>140</v>
      </c>
      <c r="J29" t="s">
        <v>141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"17:55:45.945"</f>
        <v>17:55:45.945</v>
      </c>
      <c r="T29" t="str">
        <f>"17:55:45.445"</f>
        <v>17:55:45.445</v>
      </c>
      <c r="U29" t="str">
        <f t="shared" si="0"/>
        <v>A334DD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9</v>
      </c>
      <c r="AF29" t="s">
        <v>126</v>
      </c>
      <c r="AG29">
        <v>0</v>
      </c>
      <c r="AH29">
        <v>0</v>
      </c>
      <c r="AI29">
        <v>1</v>
      </c>
      <c r="AJ29">
        <v>0</v>
      </c>
      <c r="AK29" t="s">
        <v>158</v>
      </c>
      <c r="AL29">
        <v>64.824742999999998</v>
      </c>
      <c r="AM29" t="s">
        <v>159</v>
      </c>
      <c r="AN29">
        <v>-147.845314</v>
      </c>
      <c r="AO29">
        <v>100</v>
      </c>
      <c r="AP29">
        <v>500</v>
      </c>
      <c r="AQ29" t="s">
        <v>138</v>
      </c>
      <c r="AR29">
        <v>-39</v>
      </c>
      <c r="AS29">
        <v>-51</v>
      </c>
      <c r="AT29">
        <v>0</v>
      </c>
      <c r="BB29" t="str">
        <f t="shared" si="1"/>
        <v>0610</v>
      </c>
      <c r="BC29">
        <v>1</v>
      </c>
      <c r="BD29" t="str">
        <f t="shared" si="2"/>
        <v xml:space="preserve">N3054V  </v>
      </c>
      <c r="BE29">
        <v>2</v>
      </c>
      <c r="BG29">
        <v>0</v>
      </c>
      <c r="BH29">
        <v>0</v>
      </c>
      <c r="BI29">
        <v>0</v>
      </c>
      <c r="BJ29">
        <v>500</v>
      </c>
      <c r="BK29">
        <v>0</v>
      </c>
      <c r="BL29" t="s">
        <v>129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"17:55:45.953"</f>
        <v>17:55:45.953</v>
      </c>
      <c r="CF29">
        <v>952799489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6</v>
      </c>
      <c r="CY29">
        <v>7</v>
      </c>
      <c r="CZ29" t="s">
        <v>130</v>
      </c>
      <c r="DA29">
        <v>142</v>
      </c>
      <c r="DB29">
        <v>3</v>
      </c>
      <c r="DC29" t="s">
        <v>131</v>
      </c>
      <c r="DD29" t="s">
        <v>132</v>
      </c>
      <c r="DG29">
        <v>62911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"04/23/2024 17:55:46.672"</f>
        <v>04/23/2024 17:55:46.672</v>
      </c>
      <c r="C30" t="str">
        <f t="shared" si="3"/>
        <v>FFDFD3C0</v>
      </c>
      <c r="D30" t="s">
        <v>123</v>
      </c>
      <c r="E30">
        <v>21</v>
      </c>
      <c r="F30">
        <v>1021</v>
      </c>
      <c r="G30" t="s">
        <v>124</v>
      </c>
      <c r="J30" t="s">
        <v>125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"17:55:45.945"</f>
        <v>17:55:45.945</v>
      </c>
      <c r="T30" t="str">
        <f>"17:55:45.445"</f>
        <v>17:55:45.445</v>
      </c>
      <c r="U30" t="str">
        <f t="shared" si="0"/>
        <v>A334DD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9</v>
      </c>
      <c r="AF30" t="s">
        <v>126</v>
      </c>
      <c r="AG30">
        <v>0</v>
      </c>
      <c r="AH30">
        <v>0</v>
      </c>
      <c r="AI30">
        <v>1</v>
      </c>
      <c r="AJ30">
        <v>0</v>
      </c>
      <c r="AK30" t="s">
        <v>158</v>
      </c>
      <c r="AL30">
        <v>64.824742999999998</v>
      </c>
      <c r="AM30" t="s">
        <v>159</v>
      </c>
      <c r="AN30">
        <v>-147.845314</v>
      </c>
      <c r="AO30">
        <v>100</v>
      </c>
      <c r="AP30">
        <v>500</v>
      </c>
      <c r="AQ30" t="s">
        <v>138</v>
      </c>
      <c r="AR30">
        <v>-39</v>
      </c>
      <c r="AS30">
        <v>-51</v>
      </c>
      <c r="AT30">
        <v>0</v>
      </c>
      <c r="BB30" t="str">
        <f t="shared" si="1"/>
        <v>0610</v>
      </c>
      <c r="BC30">
        <v>1</v>
      </c>
      <c r="BD30" t="str">
        <f t="shared" si="2"/>
        <v xml:space="preserve">N3054V  </v>
      </c>
      <c r="BE30">
        <v>2</v>
      </c>
      <c r="BG30">
        <v>0</v>
      </c>
      <c r="BH30">
        <v>0</v>
      </c>
      <c r="BI30">
        <v>0</v>
      </c>
      <c r="BJ30">
        <v>500</v>
      </c>
      <c r="BK30">
        <v>0</v>
      </c>
      <c r="BL30" t="s">
        <v>129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"17:55:45.953"</f>
        <v>17:55:45.953</v>
      </c>
      <c r="CF30">
        <v>952799489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6</v>
      </c>
      <c r="CY30">
        <v>7</v>
      </c>
      <c r="CZ30" t="s">
        <v>130</v>
      </c>
      <c r="DA30">
        <v>142</v>
      </c>
      <c r="DB30">
        <v>3</v>
      </c>
      <c r="DC30" t="s">
        <v>131</v>
      </c>
      <c r="DD30" t="s">
        <v>132</v>
      </c>
      <c r="DG30">
        <v>62911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"04/23/2024 17:55:47.328"</f>
        <v>04/23/2024 17:55:47.328</v>
      </c>
      <c r="C31" t="str">
        <f t="shared" si="3"/>
        <v>FFDFD3C0</v>
      </c>
      <c r="D31" t="s">
        <v>139</v>
      </c>
      <c r="E31">
        <v>1</v>
      </c>
      <c r="H31">
        <v>216</v>
      </c>
      <c r="I31" t="s">
        <v>140</v>
      </c>
      <c r="J31" t="s">
        <v>141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"17:55:46.953"</f>
        <v>17:55:46.953</v>
      </c>
      <c r="T31" t="str">
        <f>"17:55:46.553"</f>
        <v>17:55:46.553</v>
      </c>
      <c r="U31" t="str">
        <f t="shared" si="0"/>
        <v>A334DD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9</v>
      </c>
      <c r="AF31" t="s">
        <v>126</v>
      </c>
      <c r="AG31">
        <v>0</v>
      </c>
      <c r="AH31">
        <v>0</v>
      </c>
      <c r="AI31">
        <v>1</v>
      </c>
      <c r="AJ31">
        <v>0</v>
      </c>
      <c r="AK31" t="s">
        <v>160</v>
      </c>
      <c r="AL31">
        <v>64.824506999999997</v>
      </c>
      <c r="AM31" t="s">
        <v>161</v>
      </c>
      <c r="AN31">
        <v>-147.84565699999999</v>
      </c>
      <c r="AO31">
        <v>100</v>
      </c>
      <c r="AP31">
        <v>500</v>
      </c>
      <c r="AQ31" t="s">
        <v>138</v>
      </c>
      <c r="AR31">
        <v>-41</v>
      </c>
      <c r="AS31">
        <v>-52</v>
      </c>
      <c r="AT31">
        <v>0</v>
      </c>
      <c r="BB31" t="str">
        <f t="shared" si="1"/>
        <v>0610</v>
      </c>
      <c r="BC31">
        <v>1</v>
      </c>
      <c r="BD31" t="str">
        <f t="shared" si="2"/>
        <v xml:space="preserve">N3054V  </v>
      </c>
      <c r="BE31">
        <v>2</v>
      </c>
      <c r="BG31">
        <v>0</v>
      </c>
      <c r="BH31">
        <v>0</v>
      </c>
      <c r="BI31">
        <v>0</v>
      </c>
      <c r="BJ31">
        <v>500</v>
      </c>
      <c r="BK31">
        <v>0</v>
      </c>
      <c r="BL31" t="s">
        <v>129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"17:55:46.958"</f>
        <v>17:55:46.958</v>
      </c>
      <c r="CF31">
        <v>957701475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6</v>
      </c>
      <c r="CY31">
        <v>7</v>
      </c>
      <c r="CZ31" t="s">
        <v>130</v>
      </c>
      <c r="DA31">
        <v>142</v>
      </c>
      <c r="DB31">
        <v>2</v>
      </c>
      <c r="DC31" t="s">
        <v>131</v>
      </c>
      <c r="DD31" t="s">
        <v>132</v>
      </c>
      <c r="DG31">
        <v>14155513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"04/23/2024 17:55:47.328"</f>
        <v>04/23/2024 17:55:47.328</v>
      </c>
      <c r="C32" t="str">
        <f t="shared" si="3"/>
        <v>FFDFD3C0</v>
      </c>
      <c r="D32" t="s">
        <v>123</v>
      </c>
      <c r="E32">
        <v>21</v>
      </c>
      <c r="F32">
        <v>1021</v>
      </c>
      <c r="G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"17:55:46.953"</f>
        <v>17:55:46.953</v>
      </c>
      <c r="T32" t="str">
        <f>"17:55:46.553"</f>
        <v>17:55:46.553</v>
      </c>
      <c r="U32" t="str">
        <f t="shared" si="0"/>
        <v>A334DD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9</v>
      </c>
      <c r="AF32" t="s">
        <v>126</v>
      </c>
      <c r="AG32">
        <v>0</v>
      </c>
      <c r="AH32">
        <v>0</v>
      </c>
      <c r="AI32">
        <v>1</v>
      </c>
      <c r="AJ32">
        <v>0</v>
      </c>
      <c r="AK32" t="s">
        <v>160</v>
      </c>
      <c r="AL32">
        <v>64.824506999999997</v>
      </c>
      <c r="AM32" t="s">
        <v>161</v>
      </c>
      <c r="AN32">
        <v>-147.84565699999999</v>
      </c>
      <c r="AO32">
        <v>100</v>
      </c>
      <c r="AP32">
        <v>500</v>
      </c>
      <c r="AQ32" t="s">
        <v>138</v>
      </c>
      <c r="AR32">
        <v>-41</v>
      </c>
      <c r="AS32">
        <v>-52</v>
      </c>
      <c r="AT32">
        <v>0</v>
      </c>
      <c r="BB32" t="str">
        <f t="shared" si="1"/>
        <v>0610</v>
      </c>
      <c r="BC32">
        <v>1</v>
      </c>
      <c r="BD32" t="str">
        <f t="shared" si="2"/>
        <v xml:space="preserve">N3054V  </v>
      </c>
      <c r="BE32">
        <v>2</v>
      </c>
      <c r="BG32">
        <v>0</v>
      </c>
      <c r="BH32">
        <v>0</v>
      </c>
      <c r="BI32">
        <v>0</v>
      </c>
      <c r="BJ32">
        <v>500</v>
      </c>
      <c r="BK32">
        <v>0</v>
      </c>
      <c r="BL32" t="s">
        <v>129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"17:55:46.958"</f>
        <v>17:55:46.958</v>
      </c>
      <c r="CF32">
        <v>957701475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6</v>
      </c>
      <c r="CY32">
        <v>7</v>
      </c>
      <c r="CZ32" t="s">
        <v>130</v>
      </c>
      <c r="DA32">
        <v>142</v>
      </c>
      <c r="DB32">
        <v>2</v>
      </c>
      <c r="DC32" t="s">
        <v>131</v>
      </c>
      <c r="DD32" t="s">
        <v>132</v>
      </c>
      <c r="DG32">
        <v>14155513</v>
      </c>
      <c r="DI32">
        <v>0</v>
      </c>
      <c r="DJ32">
        <v>0</v>
      </c>
      <c r="DK32">
        <v>1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"04/23/2024 17:55:47.391"</f>
        <v>04/23/2024 17:55:47.391</v>
      </c>
      <c r="C33" t="str">
        <f t="shared" si="3"/>
        <v>FFDFD3C0</v>
      </c>
      <c r="D33" t="s">
        <v>133</v>
      </c>
      <c r="E33">
        <v>20</v>
      </c>
      <c r="H33">
        <v>329</v>
      </c>
      <c r="I33" t="s">
        <v>134</v>
      </c>
      <c r="J33" t="s">
        <v>135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"17:55:46.953"</f>
        <v>17:55:46.953</v>
      </c>
      <c r="T33" t="str">
        <f>"17:55:46.553"</f>
        <v>17:55:46.553</v>
      </c>
      <c r="U33" t="str">
        <f t="shared" si="0"/>
        <v>A334DD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9</v>
      </c>
      <c r="AF33" t="s">
        <v>126</v>
      </c>
      <c r="AG33">
        <v>0</v>
      </c>
      <c r="AH33">
        <v>0</v>
      </c>
      <c r="AI33">
        <v>1</v>
      </c>
      <c r="AJ33">
        <v>0</v>
      </c>
      <c r="AK33" t="s">
        <v>160</v>
      </c>
      <c r="AL33">
        <v>64.824506999999997</v>
      </c>
      <c r="AM33" t="s">
        <v>161</v>
      </c>
      <c r="AN33">
        <v>-147.84565699999999</v>
      </c>
      <c r="AO33">
        <v>100</v>
      </c>
      <c r="AP33">
        <v>500</v>
      </c>
      <c r="AQ33" t="s">
        <v>138</v>
      </c>
      <c r="AR33">
        <v>-41</v>
      </c>
      <c r="AS33">
        <v>-52</v>
      </c>
      <c r="AT33">
        <v>0</v>
      </c>
      <c r="BB33" t="str">
        <f t="shared" si="1"/>
        <v>0610</v>
      </c>
      <c r="BC33">
        <v>1</v>
      </c>
      <c r="BD33" t="str">
        <f t="shared" si="2"/>
        <v xml:space="preserve">N3054V  </v>
      </c>
      <c r="BE33">
        <v>2</v>
      </c>
      <c r="BG33">
        <v>0</v>
      </c>
      <c r="BH33">
        <v>0</v>
      </c>
      <c r="BI33">
        <v>0</v>
      </c>
      <c r="BJ33">
        <v>500</v>
      </c>
      <c r="BK33">
        <v>0</v>
      </c>
      <c r="BL33" t="s">
        <v>129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"17:55:46.958"</f>
        <v>17:55:46.958</v>
      </c>
      <c r="CF33">
        <v>957701475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6</v>
      </c>
      <c r="CY33">
        <v>7</v>
      </c>
      <c r="CZ33" t="s">
        <v>130</v>
      </c>
      <c r="DA33">
        <v>142</v>
      </c>
      <c r="DB33">
        <v>2</v>
      </c>
      <c r="DC33" t="s">
        <v>131</v>
      </c>
      <c r="DD33" t="s">
        <v>132</v>
      </c>
      <c r="DG33">
        <v>14155513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"04/23/2024 17:55:48.922"</f>
        <v>04/23/2024 17:55:48.922</v>
      </c>
      <c r="C34" t="str">
        <f t="shared" si="3"/>
        <v>FFDFD3C0</v>
      </c>
      <c r="D34" t="s">
        <v>123</v>
      </c>
      <c r="E34">
        <v>21</v>
      </c>
      <c r="F34">
        <v>1021</v>
      </c>
      <c r="G34" t="s">
        <v>124</v>
      </c>
      <c r="J34" t="s">
        <v>125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"17:55:48.305"</f>
        <v>17:55:48.305</v>
      </c>
      <c r="T34" t="str">
        <f>"17:55:48.005"</f>
        <v>17:55:48.005</v>
      </c>
      <c r="U34" t="str">
        <f t="shared" si="0"/>
        <v>A334DD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9</v>
      </c>
      <c r="AF34" t="s">
        <v>126</v>
      </c>
      <c r="AG34">
        <v>0</v>
      </c>
      <c r="AH34">
        <v>0</v>
      </c>
      <c r="AI34">
        <v>1</v>
      </c>
      <c r="AJ34">
        <v>0</v>
      </c>
      <c r="AK34" t="s">
        <v>162</v>
      </c>
      <c r="AL34">
        <v>64.824141999999995</v>
      </c>
      <c r="AM34" t="s">
        <v>163</v>
      </c>
      <c r="AN34">
        <v>-147.84632199999999</v>
      </c>
      <c r="AO34">
        <v>100</v>
      </c>
      <c r="AP34">
        <v>500</v>
      </c>
      <c r="AQ34" t="s">
        <v>138</v>
      </c>
      <c r="AR34">
        <v>-43</v>
      </c>
      <c r="AS34">
        <v>-55</v>
      </c>
      <c r="AT34">
        <v>0</v>
      </c>
      <c r="BB34" t="str">
        <f t="shared" si="1"/>
        <v>0610</v>
      </c>
      <c r="BC34">
        <v>1</v>
      </c>
      <c r="BD34" t="str">
        <f t="shared" si="2"/>
        <v xml:space="preserve">N3054V  </v>
      </c>
      <c r="BE34">
        <v>2</v>
      </c>
      <c r="BG34">
        <v>0</v>
      </c>
      <c r="BH34">
        <v>0</v>
      </c>
      <c r="BI34">
        <v>0</v>
      </c>
      <c r="BJ34">
        <v>475</v>
      </c>
      <c r="BK34">
        <v>-25</v>
      </c>
      <c r="BL34" t="s">
        <v>129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"17:55:48.308"</f>
        <v>17:55:48.308</v>
      </c>
      <c r="CF34">
        <v>307569814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130</v>
      </c>
      <c r="DA34">
        <v>142</v>
      </c>
      <c r="DB34">
        <v>2</v>
      </c>
      <c r="DC34" t="s">
        <v>131</v>
      </c>
      <c r="DD34" t="s">
        <v>132</v>
      </c>
      <c r="DG34">
        <v>14155604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"04/23/2024 17:55:49.093"</f>
        <v>04/23/2024 17:55:49.093</v>
      </c>
      <c r="C35" t="str">
        <f t="shared" si="3"/>
        <v>FFDFD3C0</v>
      </c>
      <c r="D35" t="s">
        <v>139</v>
      </c>
      <c r="E35">
        <v>1</v>
      </c>
      <c r="H35">
        <v>216</v>
      </c>
      <c r="I35" t="s">
        <v>140</v>
      </c>
      <c r="J35" t="s">
        <v>141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"17:55:48.305"</f>
        <v>17:55:48.305</v>
      </c>
      <c r="T35" t="str">
        <f>"17:55:48.005"</f>
        <v>17:55:48.005</v>
      </c>
      <c r="U35" t="str">
        <f t="shared" si="0"/>
        <v>A334DD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9</v>
      </c>
      <c r="AF35" t="s">
        <v>126</v>
      </c>
      <c r="AG35">
        <v>0</v>
      </c>
      <c r="AH35">
        <v>0</v>
      </c>
      <c r="AI35">
        <v>1</v>
      </c>
      <c r="AJ35">
        <v>0</v>
      </c>
      <c r="AK35" t="s">
        <v>162</v>
      </c>
      <c r="AL35">
        <v>64.824141999999995</v>
      </c>
      <c r="AM35" t="s">
        <v>163</v>
      </c>
      <c r="AN35">
        <v>-147.84632199999999</v>
      </c>
      <c r="AO35">
        <v>100</v>
      </c>
      <c r="AP35">
        <v>500</v>
      </c>
      <c r="AQ35" t="s">
        <v>138</v>
      </c>
      <c r="AR35">
        <v>-43</v>
      </c>
      <c r="AS35">
        <v>-55</v>
      </c>
      <c r="AT35">
        <v>0</v>
      </c>
      <c r="BB35" t="str">
        <f t="shared" si="1"/>
        <v>0610</v>
      </c>
      <c r="BC35">
        <v>1</v>
      </c>
      <c r="BD35" t="str">
        <f t="shared" si="2"/>
        <v xml:space="preserve">N3054V  </v>
      </c>
      <c r="BE35">
        <v>2</v>
      </c>
      <c r="BG35">
        <v>0</v>
      </c>
      <c r="BH35">
        <v>0</v>
      </c>
      <c r="BI35">
        <v>0</v>
      </c>
      <c r="BJ35">
        <v>475</v>
      </c>
      <c r="BK35">
        <v>-25</v>
      </c>
      <c r="BL35" t="s">
        <v>129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"17:55:48.308"</f>
        <v>17:55:48.308</v>
      </c>
      <c r="CF35">
        <v>307569814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130</v>
      </c>
      <c r="DA35">
        <v>142</v>
      </c>
      <c r="DB35">
        <v>2</v>
      </c>
      <c r="DC35" t="s">
        <v>131</v>
      </c>
      <c r="DD35" t="s">
        <v>132</v>
      </c>
      <c r="DG35">
        <v>14155604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"04/23/2024 17:55:49.093"</f>
        <v>04/23/2024 17:55:49.093</v>
      </c>
      <c r="C36" t="str">
        <f t="shared" si="3"/>
        <v>FFDFD3C0</v>
      </c>
      <c r="D36" t="s">
        <v>133</v>
      </c>
      <c r="E36">
        <v>20</v>
      </c>
      <c r="H36">
        <v>329</v>
      </c>
      <c r="I36" t="s">
        <v>134</v>
      </c>
      <c r="J36" t="s">
        <v>135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"17:55:48.305"</f>
        <v>17:55:48.305</v>
      </c>
      <c r="T36" t="str">
        <f>"17:55:48.005"</f>
        <v>17:55:48.005</v>
      </c>
      <c r="U36" t="str">
        <f t="shared" si="0"/>
        <v>A334DD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9</v>
      </c>
      <c r="AF36" t="s">
        <v>126</v>
      </c>
      <c r="AG36">
        <v>0</v>
      </c>
      <c r="AH36">
        <v>0</v>
      </c>
      <c r="AI36">
        <v>1</v>
      </c>
      <c r="AJ36">
        <v>0</v>
      </c>
      <c r="AK36" t="s">
        <v>162</v>
      </c>
      <c r="AL36">
        <v>64.824141999999995</v>
      </c>
      <c r="AM36" t="s">
        <v>163</v>
      </c>
      <c r="AN36">
        <v>-147.84632199999999</v>
      </c>
      <c r="AO36">
        <v>100</v>
      </c>
      <c r="AP36">
        <v>500</v>
      </c>
      <c r="AQ36" t="s">
        <v>138</v>
      </c>
      <c r="AR36">
        <v>-43</v>
      </c>
      <c r="AS36">
        <v>-55</v>
      </c>
      <c r="AT36">
        <v>0</v>
      </c>
      <c r="BB36" t="str">
        <f t="shared" si="1"/>
        <v>0610</v>
      </c>
      <c r="BC36">
        <v>1</v>
      </c>
      <c r="BD36" t="str">
        <f t="shared" si="2"/>
        <v xml:space="preserve">N3054V  </v>
      </c>
      <c r="BE36">
        <v>2</v>
      </c>
      <c r="BG36">
        <v>0</v>
      </c>
      <c r="BH36">
        <v>0</v>
      </c>
      <c r="BI36">
        <v>0</v>
      </c>
      <c r="BJ36">
        <v>475</v>
      </c>
      <c r="BK36">
        <v>-25</v>
      </c>
      <c r="BL36" t="s">
        <v>129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"17:55:48.308"</f>
        <v>17:55:48.308</v>
      </c>
      <c r="CF36">
        <v>307569814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130</v>
      </c>
      <c r="DA36">
        <v>142</v>
      </c>
      <c r="DB36">
        <v>2</v>
      </c>
      <c r="DC36" t="s">
        <v>131</v>
      </c>
      <c r="DD36" t="s">
        <v>132</v>
      </c>
      <c r="DG36">
        <v>14155604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"04/23/2024 17:55:49.765"</f>
        <v>04/23/2024 17:55:49.765</v>
      </c>
      <c r="C37" t="str">
        <f t="shared" si="3"/>
        <v>FFDFD3C0</v>
      </c>
      <c r="D37" t="s">
        <v>133</v>
      </c>
      <c r="E37">
        <v>20</v>
      </c>
      <c r="H37">
        <v>329</v>
      </c>
      <c r="I37" t="s">
        <v>134</v>
      </c>
      <c r="J37" t="s">
        <v>135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"17:55:49.367"</f>
        <v>17:55:49.367</v>
      </c>
      <c r="T37" t="str">
        <f>"17:55:49.067"</f>
        <v>17:55:49.067</v>
      </c>
      <c r="U37" t="str">
        <f t="shared" si="0"/>
        <v>A334DD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9</v>
      </c>
      <c r="AF37" t="s">
        <v>126</v>
      </c>
      <c r="AG37">
        <v>0</v>
      </c>
      <c r="AH37">
        <v>0</v>
      </c>
      <c r="AI37">
        <v>1</v>
      </c>
      <c r="AJ37">
        <v>0</v>
      </c>
      <c r="AK37" t="s">
        <v>164</v>
      </c>
      <c r="AL37">
        <v>64.823864</v>
      </c>
      <c r="AM37" t="s">
        <v>165</v>
      </c>
      <c r="AN37">
        <v>-147.84685899999999</v>
      </c>
      <c r="AO37">
        <v>100</v>
      </c>
      <c r="AP37">
        <v>500</v>
      </c>
      <c r="AQ37" t="s">
        <v>138</v>
      </c>
      <c r="AR37">
        <v>-44</v>
      </c>
      <c r="AS37">
        <v>-57</v>
      </c>
      <c r="AT37">
        <v>0</v>
      </c>
      <c r="BB37" t="str">
        <f t="shared" si="1"/>
        <v>0610</v>
      </c>
      <c r="BC37">
        <v>1</v>
      </c>
      <c r="BD37" t="str">
        <f t="shared" si="2"/>
        <v xml:space="preserve">N3054V  </v>
      </c>
      <c r="BE37">
        <v>2</v>
      </c>
      <c r="BG37">
        <v>0</v>
      </c>
      <c r="BH37">
        <v>0</v>
      </c>
      <c r="BI37">
        <v>0</v>
      </c>
      <c r="BJ37">
        <v>475</v>
      </c>
      <c r="BK37">
        <v>-25</v>
      </c>
      <c r="BL37" t="s">
        <v>129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"17:55:49.372"</f>
        <v>17:55:49.372</v>
      </c>
      <c r="CF37">
        <v>372465958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130</v>
      </c>
      <c r="DA37">
        <v>142</v>
      </c>
      <c r="DB37">
        <v>2</v>
      </c>
      <c r="DC37" t="s">
        <v>131</v>
      </c>
      <c r="DD37" t="s">
        <v>132</v>
      </c>
      <c r="DG37">
        <v>14155678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"04/23/2024 17:55:49.765"</f>
        <v>04/23/2024 17:55:49.765</v>
      </c>
      <c r="C38" t="str">
        <f t="shared" si="3"/>
        <v>FFDFD3C0</v>
      </c>
      <c r="D38" t="s">
        <v>139</v>
      </c>
      <c r="E38">
        <v>1</v>
      </c>
      <c r="H38">
        <v>216</v>
      </c>
      <c r="I38" t="s">
        <v>140</v>
      </c>
      <c r="J38" t="s">
        <v>141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"17:55:49.367"</f>
        <v>17:55:49.367</v>
      </c>
      <c r="T38" t="str">
        <f>"17:55:49.067"</f>
        <v>17:55:49.067</v>
      </c>
      <c r="U38" t="str">
        <f t="shared" si="0"/>
        <v>A334DD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9</v>
      </c>
      <c r="AF38" t="s">
        <v>126</v>
      </c>
      <c r="AG38">
        <v>0</v>
      </c>
      <c r="AH38">
        <v>0</v>
      </c>
      <c r="AI38">
        <v>1</v>
      </c>
      <c r="AJ38">
        <v>0</v>
      </c>
      <c r="AK38" t="s">
        <v>164</v>
      </c>
      <c r="AL38">
        <v>64.823864</v>
      </c>
      <c r="AM38" t="s">
        <v>165</v>
      </c>
      <c r="AN38">
        <v>-147.84685899999999</v>
      </c>
      <c r="AO38">
        <v>100</v>
      </c>
      <c r="AP38">
        <v>500</v>
      </c>
      <c r="AQ38" t="s">
        <v>138</v>
      </c>
      <c r="AR38">
        <v>-44</v>
      </c>
      <c r="AS38">
        <v>-57</v>
      </c>
      <c r="AT38">
        <v>0</v>
      </c>
      <c r="BB38" t="str">
        <f t="shared" si="1"/>
        <v>0610</v>
      </c>
      <c r="BC38">
        <v>1</v>
      </c>
      <c r="BD38" t="str">
        <f t="shared" si="2"/>
        <v xml:space="preserve">N3054V  </v>
      </c>
      <c r="BE38">
        <v>2</v>
      </c>
      <c r="BG38">
        <v>0</v>
      </c>
      <c r="BH38">
        <v>0</v>
      </c>
      <c r="BI38">
        <v>0</v>
      </c>
      <c r="BJ38">
        <v>475</v>
      </c>
      <c r="BK38">
        <v>-25</v>
      </c>
      <c r="BL38" t="s">
        <v>129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"17:55:49.372"</f>
        <v>17:55:49.372</v>
      </c>
      <c r="CF38">
        <v>372465958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130</v>
      </c>
      <c r="DA38">
        <v>142</v>
      </c>
      <c r="DB38">
        <v>2</v>
      </c>
      <c r="DC38" t="s">
        <v>131</v>
      </c>
      <c r="DD38" t="s">
        <v>132</v>
      </c>
      <c r="DG38">
        <v>14155678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"04/23/2024 17:55:49.765"</f>
        <v>04/23/2024 17:55:49.765</v>
      </c>
      <c r="C39" t="str">
        <f t="shared" si="3"/>
        <v>FFDFD3C0</v>
      </c>
      <c r="D39" t="s">
        <v>123</v>
      </c>
      <c r="E39">
        <v>21</v>
      </c>
      <c r="F39">
        <v>1021</v>
      </c>
      <c r="G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"17:55:49.367"</f>
        <v>17:55:49.367</v>
      </c>
      <c r="T39" t="str">
        <f>"17:55:49.067"</f>
        <v>17:55:49.067</v>
      </c>
      <c r="U39" t="str">
        <f t="shared" si="0"/>
        <v>A334DD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9</v>
      </c>
      <c r="AF39" t="s">
        <v>126</v>
      </c>
      <c r="AG39">
        <v>0</v>
      </c>
      <c r="AH39">
        <v>0</v>
      </c>
      <c r="AI39">
        <v>1</v>
      </c>
      <c r="AJ39">
        <v>0</v>
      </c>
      <c r="AK39" t="s">
        <v>164</v>
      </c>
      <c r="AL39">
        <v>64.823864</v>
      </c>
      <c r="AM39" t="s">
        <v>165</v>
      </c>
      <c r="AN39">
        <v>-147.84685899999999</v>
      </c>
      <c r="AO39">
        <v>100</v>
      </c>
      <c r="AP39">
        <v>500</v>
      </c>
      <c r="AQ39" t="s">
        <v>138</v>
      </c>
      <c r="AR39">
        <v>-44</v>
      </c>
      <c r="AS39">
        <v>-57</v>
      </c>
      <c r="AT39">
        <v>0</v>
      </c>
      <c r="BB39" t="str">
        <f t="shared" si="1"/>
        <v>0610</v>
      </c>
      <c r="BC39">
        <v>1</v>
      </c>
      <c r="BD39" t="str">
        <f t="shared" si="2"/>
        <v xml:space="preserve">N3054V  </v>
      </c>
      <c r="BE39">
        <v>2</v>
      </c>
      <c r="BG39">
        <v>0</v>
      </c>
      <c r="BH39">
        <v>0</v>
      </c>
      <c r="BI39">
        <v>0</v>
      </c>
      <c r="BJ39">
        <v>475</v>
      </c>
      <c r="BK39">
        <v>-25</v>
      </c>
      <c r="BL39" t="s">
        <v>129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"17:55:49.372"</f>
        <v>17:55:49.372</v>
      </c>
      <c r="CF39">
        <v>372465958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130</v>
      </c>
      <c r="DA39">
        <v>142</v>
      </c>
      <c r="DB39">
        <v>2</v>
      </c>
      <c r="DC39" t="s">
        <v>131</v>
      </c>
      <c r="DD39" t="s">
        <v>132</v>
      </c>
      <c r="DG39">
        <v>14155678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"04/23/2024 17:55:53.264"</f>
        <v>04/23/2024 17:55:53.264</v>
      </c>
      <c r="C40" t="str">
        <f t="shared" si="3"/>
        <v>FFDFD3C0</v>
      </c>
      <c r="D40" t="s">
        <v>133</v>
      </c>
      <c r="E40">
        <v>20</v>
      </c>
      <c r="H40">
        <v>329</v>
      </c>
      <c r="I40" t="s">
        <v>134</v>
      </c>
      <c r="J40" t="s">
        <v>135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"17:55:52.461"</f>
        <v>17:55:52.461</v>
      </c>
      <c r="T40" t="str">
        <f>"17:55:51.961"</f>
        <v>17:55:51.961</v>
      </c>
      <c r="U40" t="str">
        <f t="shared" si="0"/>
        <v>A334DD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9</v>
      </c>
      <c r="AF40" t="s">
        <v>126</v>
      </c>
      <c r="AG40">
        <v>0</v>
      </c>
      <c r="AH40">
        <v>0</v>
      </c>
      <c r="AI40">
        <v>1</v>
      </c>
      <c r="AJ40">
        <v>0</v>
      </c>
      <c r="AK40" t="s">
        <v>166</v>
      </c>
      <c r="AL40">
        <v>64.823004999999995</v>
      </c>
      <c r="AM40" t="s">
        <v>167</v>
      </c>
      <c r="AN40">
        <v>-147.84840299999999</v>
      </c>
      <c r="AO40">
        <v>100</v>
      </c>
      <c r="AP40">
        <v>500</v>
      </c>
      <c r="AQ40" t="s">
        <v>138</v>
      </c>
      <c r="AR40">
        <v>-48</v>
      </c>
      <c r="AS40">
        <v>-61</v>
      </c>
      <c r="AT40">
        <v>0</v>
      </c>
      <c r="BB40" t="str">
        <f t="shared" si="1"/>
        <v>0610</v>
      </c>
      <c r="BC40">
        <v>1</v>
      </c>
      <c r="BD40" t="str">
        <f t="shared" si="2"/>
        <v xml:space="preserve">N3054V  </v>
      </c>
      <c r="BE40">
        <v>2</v>
      </c>
      <c r="BG40">
        <v>0</v>
      </c>
      <c r="BH40">
        <v>0</v>
      </c>
      <c r="BI40">
        <v>0</v>
      </c>
      <c r="BJ40">
        <v>500</v>
      </c>
      <c r="BK40">
        <v>0</v>
      </c>
      <c r="BL40" t="s">
        <v>129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"17:55:52.462"</f>
        <v>17:55:52.462</v>
      </c>
      <c r="CF40">
        <v>462164652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130</v>
      </c>
      <c r="DA40">
        <v>142</v>
      </c>
      <c r="DB40">
        <v>2</v>
      </c>
      <c r="DC40" t="s">
        <v>131</v>
      </c>
      <c r="DD40" t="s">
        <v>132</v>
      </c>
      <c r="DG40">
        <v>14155886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"04/23/2024 17:55:53.264"</f>
        <v>04/23/2024 17:55:53.264</v>
      </c>
      <c r="C41" t="str">
        <f t="shared" si="3"/>
        <v>FFDFD3C0</v>
      </c>
      <c r="D41" t="s">
        <v>139</v>
      </c>
      <c r="E41">
        <v>1</v>
      </c>
      <c r="H41">
        <v>216</v>
      </c>
      <c r="I41" t="s">
        <v>140</v>
      </c>
      <c r="J41" t="s">
        <v>141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"17:55:52.461"</f>
        <v>17:55:52.461</v>
      </c>
      <c r="T41" t="str">
        <f>"17:55:51.961"</f>
        <v>17:55:51.961</v>
      </c>
      <c r="U41" t="str">
        <f t="shared" si="0"/>
        <v>A334DD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9</v>
      </c>
      <c r="AF41" t="s">
        <v>126</v>
      </c>
      <c r="AG41">
        <v>0</v>
      </c>
      <c r="AH41">
        <v>0</v>
      </c>
      <c r="AI41">
        <v>1</v>
      </c>
      <c r="AJ41">
        <v>0</v>
      </c>
      <c r="AK41" t="s">
        <v>166</v>
      </c>
      <c r="AL41">
        <v>64.823004999999995</v>
      </c>
      <c r="AM41" t="s">
        <v>167</v>
      </c>
      <c r="AN41">
        <v>-147.84840299999999</v>
      </c>
      <c r="AO41">
        <v>100</v>
      </c>
      <c r="AP41">
        <v>500</v>
      </c>
      <c r="AQ41" t="s">
        <v>138</v>
      </c>
      <c r="AR41">
        <v>-48</v>
      </c>
      <c r="AS41">
        <v>-61</v>
      </c>
      <c r="AT41">
        <v>0</v>
      </c>
      <c r="BB41" t="str">
        <f t="shared" si="1"/>
        <v>0610</v>
      </c>
      <c r="BC41">
        <v>1</v>
      </c>
      <c r="BD41" t="str">
        <f t="shared" si="2"/>
        <v xml:space="preserve">N3054V  </v>
      </c>
      <c r="BE41">
        <v>2</v>
      </c>
      <c r="BG41">
        <v>0</v>
      </c>
      <c r="BH41">
        <v>0</v>
      </c>
      <c r="BI41">
        <v>0</v>
      </c>
      <c r="BJ41">
        <v>500</v>
      </c>
      <c r="BK41">
        <v>0</v>
      </c>
      <c r="BL41" t="s">
        <v>129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"17:55:52.462"</f>
        <v>17:55:52.462</v>
      </c>
      <c r="CF41">
        <v>462164652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130</v>
      </c>
      <c r="DA41">
        <v>142</v>
      </c>
      <c r="DB41">
        <v>2</v>
      </c>
      <c r="DC41" t="s">
        <v>131</v>
      </c>
      <c r="DD41" t="s">
        <v>132</v>
      </c>
      <c r="DG41">
        <v>14155886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"04/23/2024 17:55:54.061"</f>
        <v>04/23/2024 17:55:54.061</v>
      </c>
      <c r="C42" t="str">
        <f t="shared" si="3"/>
        <v>FFDFD3C0</v>
      </c>
      <c r="D42" t="s">
        <v>123</v>
      </c>
      <c r="E42">
        <v>21</v>
      </c>
      <c r="F42">
        <v>1021</v>
      </c>
      <c r="G42" t="s">
        <v>124</v>
      </c>
      <c r="J42" t="s">
        <v>125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"17:55:53.539"</f>
        <v>17:55:53.539</v>
      </c>
      <c r="T42" t="str">
        <f>"17:55:53.439"</f>
        <v>17:55:53.439</v>
      </c>
      <c r="U42" t="str">
        <f t="shared" si="0"/>
        <v>A334DD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9</v>
      </c>
      <c r="AF42" t="s">
        <v>126</v>
      </c>
      <c r="AG42">
        <v>0</v>
      </c>
      <c r="AH42">
        <v>0</v>
      </c>
      <c r="AI42">
        <v>1</v>
      </c>
      <c r="AJ42">
        <v>0</v>
      </c>
      <c r="AK42" t="s">
        <v>168</v>
      </c>
      <c r="AL42">
        <v>64.822726000000003</v>
      </c>
      <c r="AM42" t="s">
        <v>169</v>
      </c>
      <c r="AN42">
        <v>-147.84894</v>
      </c>
      <c r="AO42">
        <v>100</v>
      </c>
      <c r="AP42">
        <v>500</v>
      </c>
      <c r="AQ42" t="s">
        <v>138</v>
      </c>
      <c r="AR42">
        <v>-49</v>
      </c>
      <c r="AS42">
        <v>-63</v>
      </c>
      <c r="AT42">
        <v>0</v>
      </c>
      <c r="BB42" t="str">
        <f t="shared" si="1"/>
        <v>0610</v>
      </c>
      <c r="BC42">
        <v>1</v>
      </c>
      <c r="BD42" t="str">
        <f t="shared" si="2"/>
        <v xml:space="preserve">N3054V  </v>
      </c>
      <c r="BE42">
        <v>2</v>
      </c>
      <c r="BG42">
        <v>0</v>
      </c>
      <c r="BH42">
        <v>0</v>
      </c>
      <c r="BI42">
        <v>0</v>
      </c>
      <c r="BJ42">
        <v>475</v>
      </c>
      <c r="BK42">
        <v>-25</v>
      </c>
      <c r="BL42" t="s">
        <v>129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"17:55:53.542"</f>
        <v>17:55:53.542</v>
      </c>
      <c r="CF42">
        <v>542059359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130</v>
      </c>
      <c r="DA42">
        <v>142</v>
      </c>
      <c r="DB42">
        <v>2</v>
      </c>
      <c r="DC42" t="s">
        <v>131</v>
      </c>
      <c r="DD42" t="s">
        <v>132</v>
      </c>
      <c r="DG42">
        <v>14155964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"04/23/2024 17:55:54.233"</f>
        <v>04/23/2024 17:55:54.233</v>
      </c>
      <c r="C43" t="str">
        <f t="shared" si="3"/>
        <v>FFDFD3C0</v>
      </c>
      <c r="D43" t="s">
        <v>133</v>
      </c>
      <c r="E43">
        <v>20</v>
      </c>
      <c r="H43">
        <v>329</v>
      </c>
      <c r="I43" t="s">
        <v>134</v>
      </c>
      <c r="J43" t="s">
        <v>135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"17:55:53.539"</f>
        <v>17:55:53.539</v>
      </c>
      <c r="T43" t="str">
        <f>"17:55:53.439"</f>
        <v>17:55:53.439</v>
      </c>
      <c r="U43" t="str">
        <f t="shared" si="0"/>
        <v>A334DD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9</v>
      </c>
      <c r="AF43" t="s">
        <v>126</v>
      </c>
      <c r="AG43">
        <v>0</v>
      </c>
      <c r="AH43">
        <v>0</v>
      </c>
      <c r="AI43">
        <v>1</v>
      </c>
      <c r="AJ43">
        <v>0</v>
      </c>
      <c r="AK43" t="s">
        <v>168</v>
      </c>
      <c r="AL43">
        <v>64.822726000000003</v>
      </c>
      <c r="AM43" t="s">
        <v>169</v>
      </c>
      <c r="AN43">
        <v>-147.84894</v>
      </c>
      <c r="AO43">
        <v>100</v>
      </c>
      <c r="AP43">
        <v>500</v>
      </c>
      <c r="AQ43" t="s">
        <v>138</v>
      </c>
      <c r="AR43">
        <v>-49</v>
      </c>
      <c r="AS43">
        <v>-63</v>
      </c>
      <c r="AT43">
        <v>0</v>
      </c>
      <c r="BB43" t="str">
        <f t="shared" si="1"/>
        <v>0610</v>
      </c>
      <c r="BC43">
        <v>1</v>
      </c>
      <c r="BD43" t="str">
        <f t="shared" si="2"/>
        <v xml:space="preserve">N3054V  </v>
      </c>
      <c r="BE43">
        <v>2</v>
      </c>
      <c r="BG43">
        <v>0</v>
      </c>
      <c r="BH43">
        <v>0</v>
      </c>
      <c r="BI43">
        <v>0</v>
      </c>
      <c r="BJ43">
        <v>475</v>
      </c>
      <c r="BK43">
        <v>-25</v>
      </c>
      <c r="BL43" t="s">
        <v>129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"17:55:53.542"</f>
        <v>17:55:53.542</v>
      </c>
      <c r="CF43">
        <v>542059359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130</v>
      </c>
      <c r="DA43">
        <v>142</v>
      </c>
      <c r="DB43">
        <v>2</v>
      </c>
      <c r="DC43" t="s">
        <v>131</v>
      </c>
      <c r="DD43" t="s">
        <v>132</v>
      </c>
      <c r="DG43">
        <v>14155964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"04/23/2024 17:55:54.233"</f>
        <v>04/23/2024 17:55:54.233</v>
      </c>
      <c r="C44" t="str">
        <f t="shared" si="3"/>
        <v>FFDFD3C0</v>
      </c>
      <c r="D44" t="s">
        <v>139</v>
      </c>
      <c r="E44">
        <v>1</v>
      </c>
      <c r="H44">
        <v>216</v>
      </c>
      <c r="I44" t="s">
        <v>140</v>
      </c>
      <c r="J44" t="s">
        <v>141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"17:55:53.539"</f>
        <v>17:55:53.539</v>
      </c>
      <c r="T44" t="str">
        <f>"17:55:53.439"</f>
        <v>17:55:53.439</v>
      </c>
      <c r="U44" t="str">
        <f t="shared" si="0"/>
        <v>A334DD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9</v>
      </c>
      <c r="AF44" t="s">
        <v>126</v>
      </c>
      <c r="AG44">
        <v>0</v>
      </c>
      <c r="AH44">
        <v>0</v>
      </c>
      <c r="AI44">
        <v>1</v>
      </c>
      <c r="AJ44">
        <v>0</v>
      </c>
      <c r="AK44" t="s">
        <v>168</v>
      </c>
      <c r="AL44">
        <v>64.822726000000003</v>
      </c>
      <c r="AM44" t="s">
        <v>169</v>
      </c>
      <c r="AN44">
        <v>-147.84894</v>
      </c>
      <c r="AO44">
        <v>100</v>
      </c>
      <c r="AP44">
        <v>500</v>
      </c>
      <c r="AQ44" t="s">
        <v>138</v>
      </c>
      <c r="AR44">
        <v>-49</v>
      </c>
      <c r="AS44">
        <v>-63</v>
      </c>
      <c r="AT44">
        <v>0</v>
      </c>
      <c r="BB44" t="str">
        <f t="shared" si="1"/>
        <v>0610</v>
      </c>
      <c r="BC44">
        <v>1</v>
      </c>
      <c r="BD44" t="str">
        <f t="shared" si="2"/>
        <v xml:space="preserve">N3054V  </v>
      </c>
      <c r="BE44">
        <v>2</v>
      </c>
      <c r="BG44">
        <v>0</v>
      </c>
      <c r="BH44">
        <v>0</v>
      </c>
      <c r="BI44">
        <v>0</v>
      </c>
      <c r="BJ44">
        <v>475</v>
      </c>
      <c r="BK44">
        <v>-25</v>
      </c>
      <c r="BL44" t="s">
        <v>129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"17:55:53.542"</f>
        <v>17:55:53.542</v>
      </c>
      <c r="CF44">
        <v>542059359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130</v>
      </c>
      <c r="DA44">
        <v>142</v>
      </c>
      <c r="DB44">
        <v>2</v>
      </c>
      <c r="DC44" t="s">
        <v>131</v>
      </c>
      <c r="DD44" t="s">
        <v>132</v>
      </c>
      <c r="DG44">
        <v>14155964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"04/23/2024 17:55:55.483"</f>
        <v>04/23/2024 17:55:55.483</v>
      </c>
      <c r="C45" t="str">
        <f t="shared" si="3"/>
        <v>FFDFD3C0</v>
      </c>
      <c r="D45" t="s">
        <v>123</v>
      </c>
      <c r="E45">
        <v>21</v>
      </c>
      <c r="F45">
        <v>1021</v>
      </c>
      <c r="G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"17:55:55.008"</f>
        <v>17:55:55.008</v>
      </c>
      <c r="T45" t="str">
        <f>"17:55:53.908"</f>
        <v>17:55:53.908</v>
      </c>
      <c r="U45" t="str">
        <f t="shared" si="0"/>
        <v>A334DD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9</v>
      </c>
      <c r="AF45" t="s">
        <v>126</v>
      </c>
      <c r="AG45">
        <v>0</v>
      </c>
      <c r="AH45">
        <v>0</v>
      </c>
      <c r="AI45">
        <v>1</v>
      </c>
      <c r="AJ45">
        <v>0</v>
      </c>
      <c r="AK45" t="s">
        <v>170</v>
      </c>
      <c r="AL45">
        <v>64.822276000000002</v>
      </c>
      <c r="AM45" t="s">
        <v>171</v>
      </c>
      <c r="AN45">
        <v>-147.84981999999999</v>
      </c>
      <c r="AO45">
        <v>100</v>
      </c>
      <c r="AP45">
        <v>500</v>
      </c>
      <c r="AQ45" t="s">
        <v>138</v>
      </c>
      <c r="AR45">
        <v>-50</v>
      </c>
      <c r="AS45">
        <v>-64</v>
      </c>
      <c r="AT45">
        <v>0</v>
      </c>
      <c r="BB45" t="str">
        <f t="shared" si="1"/>
        <v>0610</v>
      </c>
      <c r="BC45">
        <v>1</v>
      </c>
      <c r="BD45" t="str">
        <f t="shared" si="2"/>
        <v xml:space="preserve">N3054V  </v>
      </c>
      <c r="BE45">
        <v>2</v>
      </c>
      <c r="BG45">
        <v>0</v>
      </c>
      <c r="BH45">
        <v>0</v>
      </c>
      <c r="BI45">
        <v>0</v>
      </c>
      <c r="BJ45">
        <v>475</v>
      </c>
      <c r="BK45">
        <v>-25</v>
      </c>
      <c r="BL45" t="s">
        <v>129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"17:55:55.012"</f>
        <v>17:55:55.012</v>
      </c>
      <c r="CF45">
        <v>11916027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130</v>
      </c>
      <c r="DA45">
        <v>142</v>
      </c>
      <c r="DB45">
        <v>2</v>
      </c>
      <c r="DC45" t="s">
        <v>131</v>
      </c>
      <c r="DD45" t="s">
        <v>132</v>
      </c>
      <c r="DG45">
        <v>14156044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"04/23/2024 17:55:55.592"</f>
        <v>04/23/2024 17:55:55.592</v>
      </c>
      <c r="C46" t="str">
        <f t="shared" si="3"/>
        <v>FFDFD3C0</v>
      </c>
      <c r="D46" t="s">
        <v>133</v>
      </c>
      <c r="E46">
        <v>20</v>
      </c>
      <c r="H46">
        <v>329</v>
      </c>
      <c r="I46" t="s">
        <v>134</v>
      </c>
      <c r="J46" t="s">
        <v>135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"17:55:55.008"</f>
        <v>17:55:55.008</v>
      </c>
      <c r="T46" t="str">
        <f>"17:55:53.908"</f>
        <v>17:55:53.908</v>
      </c>
      <c r="U46" t="str">
        <f t="shared" si="0"/>
        <v>A334DD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9</v>
      </c>
      <c r="AF46" t="s">
        <v>126</v>
      </c>
      <c r="AG46">
        <v>0</v>
      </c>
      <c r="AH46">
        <v>0</v>
      </c>
      <c r="AI46">
        <v>1</v>
      </c>
      <c r="AJ46">
        <v>0</v>
      </c>
      <c r="AK46" t="s">
        <v>170</v>
      </c>
      <c r="AL46">
        <v>64.822276000000002</v>
      </c>
      <c r="AM46" t="s">
        <v>171</v>
      </c>
      <c r="AN46">
        <v>-147.84981999999999</v>
      </c>
      <c r="AO46">
        <v>100</v>
      </c>
      <c r="AP46">
        <v>500</v>
      </c>
      <c r="AQ46" t="s">
        <v>138</v>
      </c>
      <c r="AR46">
        <v>-50</v>
      </c>
      <c r="AS46">
        <v>-64</v>
      </c>
      <c r="AT46">
        <v>0</v>
      </c>
      <c r="BB46" t="str">
        <f t="shared" si="1"/>
        <v>0610</v>
      </c>
      <c r="BC46">
        <v>1</v>
      </c>
      <c r="BD46" t="str">
        <f t="shared" si="2"/>
        <v xml:space="preserve">N3054V  </v>
      </c>
      <c r="BE46">
        <v>2</v>
      </c>
      <c r="BG46">
        <v>0</v>
      </c>
      <c r="BH46">
        <v>0</v>
      </c>
      <c r="BI46">
        <v>0</v>
      </c>
      <c r="BJ46">
        <v>475</v>
      </c>
      <c r="BK46">
        <v>-25</v>
      </c>
      <c r="BL46" t="s">
        <v>129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"17:55:55.012"</f>
        <v>17:55:55.012</v>
      </c>
      <c r="CF46">
        <v>11916027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130</v>
      </c>
      <c r="DA46">
        <v>142</v>
      </c>
      <c r="DB46">
        <v>2</v>
      </c>
      <c r="DC46" t="s">
        <v>131</v>
      </c>
      <c r="DD46" t="s">
        <v>132</v>
      </c>
      <c r="DG46">
        <v>14156044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"04/23/2024 17:55:55.592"</f>
        <v>04/23/2024 17:55:55.592</v>
      </c>
      <c r="C47" t="str">
        <f t="shared" si="3"/>
        <v>FFDFD3C0</v>
      </c>
      <c r="D47" t="s">
        <v>139</v>
      </c>
      <c r="E47">
        <v>1</v>
      </c>
      <c r="H47">
        <v>216</v>
      </c>
      <c r="I47" t="s">
        <v>140</v>
      </c>
      <c r="J47" t="s">
        <v>141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"17:55:55.008"</f>
        <v>17:55:55.008</v>
      </c>
      <c r="T47" t="str">
        <f>"17:55:53.908"</f>
        <v>17:55:53.908</v>
      </c>
      <c r="U47" t="str">
        <f t="shared" si="0"/>
        <v>A334DD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9</v>
      </c>
      <c r="AF47" t="s">
        <v>126</v>
      </c>
      <c r="AG47">
        <v>0</v>
      </c>
      <c r="AH47">
        <v>0</v>
      </c>
      <c r="AI47">
        <v>1</v>
      </c>
      <c r="AJ47">
        <v>0</v>
      </c>
      <c r="AK47" t="s">
        <v>170</v>
      </c>
      <c r="AL47">
        <v>64.822276000000002</v>
      </c>
      <c r="AM47" t="s">
        <v>171</v>
      </c>
      <c r="AN47">
        <v>-147.84981999999999</v>
      </c>
      <c r="AO47">
        <v>100</v>
      </c>
      <c r="AP47">
        <v>500</v>
      </c>
      <c r="AQ47" t="s">
        <v>138</v>
      </c>
      <c r="AR47">
        <v>-50</v>
      </c>
      <c r="AS47">
        <v>-64</v>
      </c>
      <c r="AT47">
        <v>0</v>
      </c>
      <c r="BB47" t="str">
        <f t="shared" si="1"/>
        <v>0610</v>
      </c>
      <c r="BC47">
        <v>1</v>
      </c>
      <c r="BD47" t="str">
        <f t="shared" si="2"/>
        <v xml:space="preserve">N3054V  </v>
      </c>
      <c r="BE47">
        <v>2</v>
      </c>
      <c r="BG47">
        <v>0</v>
      </c>
      <c r="BH47">
        <v>0</v>
      </c>
      <c r="BI47">
        <v>0</v>
      </c>
      <c r="BJ47">
        <v>475</v>
      </c>
      <c r="BK47">
        <v>-25</v>
      </c>
      <c r="BL47" t="s">
        <v>129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"17:55:55.012"</f>
        <v>17:55:55.012</v>
      </c>
      <c r="CF47">
        <v>11916027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130</v>
      </c>
      <c r="DA47">
        <v>142</v>
      </c>
      <c r="DB47">
        <v>2</v>
      </c>
      <c r="DC47" t="s">
        <v>131</v>
      </c>
      <c r="DD47" t="s">
        <v>132</v>
      </c>
      <c r="DG47">
        <v>14156044</v>
      </c>
      <c r="DI47">
        <v>0</v>
      </c>
      <c r="DJ47">
        <v>0</v>
      </c>
      <c r="DK47">
        <v>1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"04/23/2024 17:55:56.623"</f>
        <v>04/23/2024 17:55:56.623</v>
      </c>
      <c r="C48" t="str">
        <f t="shared" si="3"/>
        <v>FFDFD3C0</v>
      </c>
      <c r="D48" t="s">
        <v>123</v>
      </c>
      <c r="E48">
        <v>21</v>
      </c>
      <c r="F48">
        <v>1021</v>
      </c>
      <c r="G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"17:55:55.938"</f>
        <v>17:55:55.938</v>
      </c>
      <c r="T48" t="str">
        <f>"17:55:55.538"</f>
        <v>17:55:55.538</v>
      </c>
      <c r="U48" t="str">
        <f t="shared" si="0"/>
        <v>A334DD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9</v>
      </c>
      <c r="AF48" t="s">
        <v>126</v>
      </c>
      <c r="AG48">
        <v>0</v>
      </c>
      <c r="AH48">
        <v>0</v>
      </c>
      <c r="AI48">
        <v>1</v>
      </c>
      <c r="AJ48">
        <v>0</v>
      </c>
      <c r="AK48" t="s">
        <v>172</v>
      </c>
      <c r="AL48">
        <v>64.821996999999996</v>
      </c>
      <c r="AM48" t="s">
        <v>173</v>
      </c>
      <c r="AN48">
        <v>-147.85026999999999</v>
      </c>
      <c r="AO48">
        <v>100</v>
      </c>
      <c r="AP48">
        <v>500</v>
      </c>
      <c r="AQ48" t="s">
        <v>138</v>
      </c>
      <c r="AR48">
        <v>-51</v>
      </c>
      <c r="AS48">
        <v>-66</v>
      </c>
      <c r="AT48">
        <v>0</v>
      </c>
      <c r="BB48" t="str">
        <f t="shared" si="1"/>
        <v>0610</v>
      </c>
      <c r="BC48">
        <v>1</v>
      </c>
      <c r="BD48" t="str">
        <f t="shared" si="2"/>
        <v xml:space="preserve">N3054V  </v>
      </c>
      <c r="BE48">
        <v>2</v>
      </c>
      <c r="BG48">
        <v>0</v>
      </c>
      <c r="BH48">
        <v>0</v>
      </c>
      <c r="BI48">
        <v>0</v>
      </c>
      <c r="BJ48">
        <v>475</v>
      </c>
      <c r="BK48">
        <v>-25</v>
      </c>
      <c r="BL48" t="s">
        <v>129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"17:55:55.942"</f>
        <v>17:55:55.942</v>
      </c>
      <c r="CF48">
        <v>941825365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130</v>
      </c>
      <c r="DA48">
        <v>142</v>
      </c>
      <c r="DB48">
        <v>2</v>
      </c>
      <c r="DC48" t="s">
        <v>131</v>
      </c>
      <c r="DD48" t="s">
        <v>132</v>
      </c>
      <c r="DG48">
        <v>14156114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"04/23/2024 17:55:57.264"</f>
        <v>04/23/2024 17:55:57.264</v>
      </c>
      <c r="C49" t="str">
        <f t="shared" si="3"/>
        <v>FFDFD3C0</v>
      </c>
      <c r="D49" t="s">
        <v>133</v>
      </c>
      <c r="E49">
        <v>20</v>
      </c>
      <c r="H49">
        <v>329</v>
      </c>
      <c r="I49" t="s">
        <v>134</v>
      </c>
      <c r="J49" t="s">
        <v>135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"17:55:56.867"</f>
        <v>17:55:56.867</v>
      </c>
      <c r="T49" t="str">
        <f>"17:55:56.467"</f>
        <v>17:55:56.467</v>
      </c>
      <c r="U49" t="str">
        <f t="shared" si="0"/>
        <v>A334DD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9</v>
      </c>
      <c r="AF49" t="s">
        <v>126</v>
      </c>
      <c r="AG49">
        <v>0</v>
      </c>
      <c r="AH49">
        <v>0</v>
      </c>
      <c r="AI49">
        <v>1</v>
      </c>
      <c r="AJ49">
        <v>0</v>
      </c>
      <c r="AK49" t="s">
        <v>174</v>
      </c>
      <c r="AL49">
        <v>64.821718000000004</v>
      </c>
      <c r="AM49" t="s">
        <v>175</v>
      </c>
      <c r="AN49">
        <v>-147.85091399999999</v>
      </c>
      <c r="AO49">
        <v>100</v>
      </c>
      <c r="AP49">
        <v>500</v>
      </c>
      <c r="AQ49" t="s">
        <v>138</v>
      </c>
      <c r="AR49">
        <v>-52</v>
      </c>
      <c r="AS49">
        <v>-67</v>
      </c>
      <c r="AT49">
        <v>0</v>
      </c>
      <c r="BB49" t="str">
        <f t="shared" si="1"/>
        <v>0610</v>
      </c>
      <c r="BC49">
        <v>1</v>
      </c>
      <c r="BD49" t="str">
        <f t="shared" si="2"/>
        <v xml:space="preserve">N3054V  </v>
      </c>
      <c r="BE49">
        <v>2</v>
      </c>
      <c r="BG49">
        <v>0</v>
      </c>
      <c r="BH49">
        <v>0</v>
      </c>
      <c r="BI49">
        <v>0</v>
      </c>
      <c r="BJ49">
        <v>475</v>
      </c>
      <c r="BK49">
        <v>-25</v>
      </c>
      <c r="BL49" t="s">
        <v>129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"17:55:56.872"</f>
        <v>17:55:56.872</v>
      </c>
      <c r="CF49">
        <v>871734694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130</v>
      </c>
      <c r="DA49">
        <v>142</v>
      </c>
      <c r="DB49">
        <v>2</v>
      </c>
      <c r="DC49" t="s">
        <v>131</v>
      </c>
      <c r="DD49" t="s">
        <v>132</v>
      </c>
      <c r="DG49">
        <v>14156167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"04/23/2024 17:55:57.264"</f>
        <v>04/23/2024 17:55:57.264</v>
      </c>
      <c r="C50" t="str">
        <f t="shared" si="3"/>
        <v>FFDFD3C0</v>
      </c>
      <c r="D50" t="s">
        <v>139</v>
      </c>
      <c r="E50">
        <v>1</v>
      </c>
      <c r="H50">
        <v>216</v>
      </c>
      <c r="I50" t="s">
        <v>140</v>
      </c>
      <c r="J50" t="s">
        <v>141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"17:55:56.867"</f>
        <v>17:55:56.867</v>
      </c>
      <c r="T50" t="str">
        <f>"17:55:56.467"</f>
        <v>17:55:56.467</v>
      </c>
      <c r="U50" t="str">
        <f t="shared" si="0"/>
        <v>A334DD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9</v>
      </c>
      <c r="AF50" t="s">
        <v>126</v>
      </c>
      <c r="AG50">
        <v>0</v>
      </c>
      <c r="AH50">
        <v>0</v>
      </c>
      <c r="AI50">
        <v>1</v>
      </c>
      <c r="AJ50">
        <v>0</v>
      </c>
      <c r="AK50" t="s">
        <v>174</v>
      </c>
      <c r="AL50">
        <v>64.821718000000004</v>
      </c>
      <c r="AM50" t="s">
        <v>175</v>
      </c>
      <c r="AN50">
        <v>-147.85091399999999</v>
      </c>
      <c r="AO50">
        <v>100</v>
      </c>
      <c r="AP50">
        <v>500</v>
      </c>
      <c r="AQ50" t="s">
        <v>138</v>
      </c>
      <c r="AR50">
        <v>-52</v>
      </c>
      <c r="AS50">
        <v>-67</v>
      </c>
      <c r="AT50">
        <v>0</v>
      </c>
      <c r="BB50" t="str">
        <f t="shared" si="1"/>
        <v>0610</v>
      </c>
      <c r="BC50">
        <v>1</v>
      </c>
      <c r="BD50" t="str">
        <f t="shared" si="2"/>
        <v xml:space="preserve">N3054V  </v>
      </c>
      <c r="BE50">
        <v>2</v>
      </c>
      <c r="BG50">
        <v>0</v>
      </c>
      <c r="BH50">
        <v>0</v>
      </c>
      <c r="BI50">
        <v>0</v>
      </c>
      <c r="BJ50">
        <v>475</v>
      </c>
      <c r="BK50">
        <v>-25</v>
      </c>
      <c r="BL50" t="s">
        <v>129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"17:55:56.872"</f>
        <v>17:55:56.872</v>
      </c>
      <c r="CF50">
        <v>871734694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6</v>
      </c>
      <c r="CY50">
        <v>7</v>
      </c>
      <c r="CZ50" t="s">
        <v>130</v>
      </c>
      <c r="DA50">
        <v>142</v>
      </c>
      <c r="DB50">
        <v>2</v>
      </c>
      <c r="DC50" t="s">
        <v>131</v>
      </c>
      <c r="DD50" t="s">
        <v>132</v>
      </c>
      <c r="DG50">
        <v>14156167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"04/23/2024 17:55:57.264"</f>
        <v>04/23/2024 17:55:57.264</v>
      </c>
      <c r="C51" t="str">
        <f t="shared" si="3"/>
        <v>FFDFD3C0</v>
      </c>
      <c r="D51" t="s">
        <v>123</v>
      </c>
      <c r="E51">
        <v>21</v>
      </c>
      <c r="F51">
        <v>1021</v>
      </c>
      <c r="G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"17:55:56.867"</f>
        <v>17:55:56.867</v>
      </c>
      <c r="T51" t="str">
        <f>"17:55:56.467"</f>
        <v>17:55:56.467</v>
      </c>
      <c r="U51" t="str">
        <f t="shared" si="0"/>
        <v>A334DD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9</v>
      </c>
      <c r="AF51" t="s">
        <v>126</v>
      </c>
      <c r="AG51">
        <v>0</v>
      </c>
      <c r="AH51">
        <v>0</v>
      </c>
      <c r="AI51">
        <v>1</v>
      </c>
      <c r="AJ51">
        <v>0</v>
      </c>
      <c r="AK51" t="s">
        <v>174</v>
      </c>
      <c r="AL51">
        <v>64.821718000000004</v>
      </c>
      <c r="AM51" t="s">
        <v>175</v>
      </c>
      <c r="AN51">
        <v>-147.85091399999999</v>
      </c>
      <c r="AO51">
        <v>100</v>
      </c>
      <c r="AP51">
        <v>500</v>
      </c>
      <c r="AQ51" t="s">
        <v>138</v>
      </c>
      <c r="AR51">
        <v>-52</v>
      </c>
      <c r="AS51">
        <v>-67</v>
      </c>
      <c r="AT51">
        <v>0</v>
      </c>
      <c r="BB51" t="str">
        <f t="shared" si="1"/>
        <v>0610</v>
      </c>
      <c r="BC51">
        <v>1</v>
      </c>
      <c r="BD51" t="str">
        <f t="shared" si="2"/>
        <v xml:space="preserve">N3054V  </v>
      </c>
      <c r="BE51">
        <v>2</v>
      </c>
      <c r="BG51">
        <v>0</v>
      </c>
      <c r="BH51">
        <v>0</v>
      </c>
      <c r="BI51">
        <v>0</v>
      </c>
      <c r="BJ51">
        <v>475</v>
      </c>
      <c r="BK51">
        <v>-25</v>
      </c>
      <c r="BL51" t="s">
        <v>129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"17:55:56.872"</f>
        <v>17:55:56.872</v>
      </c>
      <c r="CF51">
        <v>871734694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6</v>
      </c>
      <c r="CY51">
        <v>7</v>
      </c>
      <c r="CZ51" t="s">
        <v>130</v>
      </c>
      <c r="DA51">
        <v>142</v>
      </c>
      <c r="DB51">
        <v>2</v>
      </c>
      <c r="DC51" t="s">
        <v>131</v>
      </c>
      <c r="DD51" t="s">
        <v>132</v>
      </c>
      <c r="DG51">
        <v>14156167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"04/23/2024 17:55:58.435"</f>
        <v>04/23/2024 17:55:58.435</v>
      </c>
      <c r="C52" t="str">
        <f t="shared" si="3"/>
        <v>FFDFD3C0</v>
      </c>
      <c r="D52" t="s">
        <v>123</v>
      </c>
      <c r="E52">
        <v>21</v>
      </c>
      <c r="F52">
        <v>1021</v>
      </c>
      <c r="G52" t="s">
        <v>124</v>
      </c>
      <c r="J52" t="s">
        <v>125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 t="shared" ref="S52:T54" si="5">"17:55:58.008"</f>
        <v>17:55:58.008</v>
      </c>
      <c r="T52" t="str">
        <f t="shared" si="5"/>
        <v>17:55:58.008</v>
      </c>
      <c r="U52" t="str">
        <f t="shared" si="0"/>
        <v>A334DD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9</v>
      </c>
      <c r="AF52" t="s">
        <v>126</v>
      </c>
      <c r="AG52">
        <v>0</v>
      </c>
      <c r="AH52">
        <v>0</v>
      </c>
      <c r="AI52">
        <v>1</v>
      </c>
      <c r="AJ52">
        <v>0</v>
      </c>
      <c r="AK52" t="s">
        <v>176</v>
      </c>
      <c r="AL52">
        <v>64.821331999999998</v>
      </c>
      <c r="AM52" t="s">
        <v>177</v>
      </c>
      <c r="AN52">
        <v>-147.851493</v>
      </c>
      <c r="AO52">
        <v>100</v>
      </c>
      <c r="AP52">
        <v>500</v>
      </c>
      <c r="AQ52" t="s">
        <v>138</v>
      </c>
      <c r="AR52">
        <v>-54</v>
      </c>
      <c r="AS52">
        <v>-69</v>
      </c>
      <c r="AT52">
        <v>0</v>
      </c>
      <c r="BB52" t="str">
        <f t="shared" si="1"/>
        <v>0610</v>
      </c>
      <c r="BC52">
        <v>1</v>
      </c>
      <c r="BD52" t="str">
        <f t="shared" si="2"/>
        <v xml:space="preserve">N3054V  </v>
      </c>
      <c r="BE52">
        <v>2</v>
      </c>
      <c r="BG52">
        <v>0</v>
      </c>
      <c r="BH52">
        <v>0</v>
      </c>
      <c r="BI52">
        <v>0</v>
      </c>
      <c r="BJ52">
        <v>500</v>
      </c>
      <c r="BK52">
        <v>0</v>
      </c>
      <c r="BL52" t="s">
        <v>129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"17:55:58.012"</f>
        <v>17:55:58.012</v>
      </c>
      <c r="CF52">
        <v>11623577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130</v>
      </c>
      <c r="DA52">
        <v>142</v>
      </c>
      <c r="DB52">
        <v>3</v>
      </c>
      <c r="DC52" t="s">
        <v>131</v>
      </c>
      <c r="DD52" t="s">
        <v>132</v>
      </c>
      <c r="DG52">
        <v>63879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"04/23/2024 17:55:58.435"</f>
        <v>04/23/2024 17:55:58.435</v>
      </c>
      <c r="C53" t="str">
        <f t="shared" si="3"/>
        <v>FFDFD3C0</v>
      </c>
      <c r="D53" t="s">
        <v>133</v>
      </c>
      <c r="E53">
        <v>20</v>
      </c>
      <c r="H53">
        <v>329</v>
      </c>
      <c r="I53" t="s">
        <v>134</v>
      </c>
      <c r="J53" t="s">
        <v>135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 t="shared" si="5"/>
        <v>17:55:58.008</v>
      </c>
      <c r="T53" t="str">
        <f t="shared" si="5"/>
        <v>17:55:58.008</v>
      </c>
      <c r="U53" t="str">
        <f t="shared" si="0"/>
        <v>A334DD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9</v>
      </c>
      <c r="AF53" t="s">
        <v>126</v>
      </c>
      <c r="AG53">
        <v>0</v>
      </c>
      <c r="AH53">
        <v>0</v>
      </c>
      <c r="AI53">
        <v>1</v>
      </c>
      <c r="AJ53">
        <v>0</v>
      </c>
      <c r="AK53" t="s">
        <v>176</v>
      </c>
      <c r="AL53">
        <v>64.821331999999998</v>
      </c>
      <c r="AM53" t="s">
        <v>177</v>
      </c>
      <c r="AN53">
        <v>-147.851493</v>
      </c>
      <c r="AO53">
        <v>100</v>
      </c>
      <c r="AP53">
        <v>500</v>
      </c>
      <c r="AQ53" t="s">
        <v>138</v>
      </c>
      <c r="AR53">
        <v>-54</v>
      </c>
      <c r="AS53">
        <v>-69</v>
      </c>
      <c r="AT53">
        <v>0</v>
      </c>
      <c r="BB53" t="str">
        <f t="shared" si="1"/>
        <v>0610</v>
      </c>
      <c r="BC53">
        <v>1</v>
      </c>
      <c r="BD53" t="str">
        <f t="shared" si="2"/>
        <v xml:space="preserve">N3054V  </v>
      </c>
      <c r="BE53">
        <v>2</v>
      </c>
      <c r="BG53">
        <v>0</v>
      </c>
      <c r="BH53">
        <v>0</v>
      </c>
      <c r="BI53">
        <v>0</v>
      </c>
      <c r="BJ53">
        <v>500</v>
      </c>
      <c r="BK53">
        <v>0</v>
      </c>
      <c r="BL53" t="s">
        <v>129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"17:55:58.012"</f>
        <v>17:55:58.012</v>
      </c>
      <c r="CF53">
        <v>11623577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130</v>
      </c>
      <c r="DA53">
        <v>142</v>
      </c>
      <c r="DB53">
        <v>3</v>
      </c>
      <c r="DC53" t="s">
        <v>131</v>
      </c>
      <c r="DD53" t="s">
        <v>132</v>
      </c>
      <c r="DG53">
        <v>63879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"04/23/2024 17:55:58.435"</f>
        <v>04/23/2024 17:55:58.435</v>
      </c>
      <c r="C54" t="str">
        <f t="shared" si="3"/>
        <v>FFDFD3C0</v>
      </c>
      <c r="D54" t="s">
        <v>139</v>
      </c>
      <c r="E54">
        <v>1</v>
      </c>
      <c r="H54">
        <v>216</v>
      </c>
      <c r="I54" t="s">
        <v>140</v>
      </c>
      <c r="J54" t="s">
        <v>141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 t="shared" si="5"/>
        <v>17:55:58.008</v>
      </c>
      <c r="T54" t="str">
        <f t="shared" si="5"/>
        <v>17:55:58.008</v>
      </c>
      <c r="U54" t="str">
        <f t="shared" si="0"/>
        <v>A334DD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9</v>
      </c>
      <c r="AF54" t="s">
        <v>126</v>
      </c>
      <c r="AG54">
        <v>0</v>
      </c>
      <c r="AH54">
        <v>0</v>
      </c>
      <c r="AI54">
        <v>1</v>
      </c>
      <c r="AJ54">
        <v>0</v>
      </c>
      <c r="AK54" t="s">
        <v>176</v>
      </c>
      <c r="AL54">
        <v>64.821331999999998</v>
      </c>
      <c r="AM54" t="s">
        <v>177</v>
      </c>
      <c r="AN54">
        <v>-147.851493</v>
      </c>
      <c r="AO54">
        <v>100</v>
      </c>
      <c r="AP54">
        <v>500</v>
      </c>
      <c r="AQ54" t="s">
        <v>138</v>
      </c>
      <c r="AR54">
        <v>-54</v>
      </c>
      <c r="AS54">
        <v>-69</v>
      </c>
      <c r="AT54">
        <v>0</v>
      </c>
      <c r="BB54" t="str">
        <f t="shared" si="1"/>
        <v>0610</v>
      </c>
      <c r="BC54">
        <v>1</v>
      </c>
      <c r="BD54" t="str">
        <f t="shared" si="2"/>
        <v xml:space="preserve">N3054V  </v>
      </c>
      <c r="BE54">
        <v>2</v>
      </c>
      <c r="BG54">
        <v>0</v>
      </c>
      <c r="BH54">
        <v>0</v>
      </c>
      <c r="BI54">
        <v>0</v>
      </c>
      <c r="BJ54">
        <v>500</v>
      </c>
      <c r="BK54">
        <v>0</v>
      </c>
      <c r="BL54" t="s">
        <v>129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"17:55:58.012"</f>
        <v>17:55:58.012</v>
      </c>
      <c r="CF54">
        <v>11623577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130</v>
      </c>
      <c r="DA54">
        <v>142</v>
      </c>
      <c r="DB54">
        <v>3</v>
      </c>
      <c r="DC54" t="s">
        <v>131</v>
      </c>
      <c r="DD54" t="s">
        <v>132</v>
      </c>
      <c r="DG54">
        <v>63879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"04/23/2024 17:55:59.498"</f>
        <v>04/23/2024 17:55:59.498</v>
      </c>
      <c r="C55" t="str">
        <f t="shared" si="3"/>
        <v>FFDFD3C0</v>
      </c>
      <c r="D55" t="s">
        <v>123</v>
      </c>
      <c r="E55">
        <v>21</v>
      </c>
      <c r="F55">
        <v>1021</v>
      </c>
      <c r="G55" t="s">
        <v>124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"17:55:58.938"</f>
        <v>17:55:58.938</v>
      </c>
      <c r="T55" t="str">
        <f>"17:55:58.538"</f>
        <v>17:55:58.538</v>
      </c>
      <c r="U55" t="str">
        <f t="shared" si="0"/>
        <v>A334DD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9</v>
      </c>
      <c r="AF55" t="s">
        <v>126</v>
      </c>
      <c r="AG55">
        <v>0</v>
      </c>
      <c r="AH55">
        <v>0</v>
      </c>
      <c r="AI55">
        <v>1</v>
      </c>
      <c r="AJ55">
        <v>0</v>
      </c>
      <c r="AK55" t="s">
        <v>178</v>
      </c>
      <c r="AL55">
        <v>64.821010000000001</v>
      </c>
      <c r="AM55" t="s">
        <v>179</v>
      </c>
      <c r="AN55">
        <v>-147.85205099999999</v>
      </c>
      <c r="AO55">
        <v>100</v>
      </c>
      <c r="AP55">
        <v>500</v>
      </c>
      <c r="AQ55" t="s">
        <v>138</v>
      </c>
      <c r="AR55">
        <v>-54</v>
      </c>
      <c r="AS55">
        <v>-69</v>
      </c>
      <c r="AT55">
        <v>0</v>
      </c>
      <c r="BB55" t="str">
        <f t="shared" si="1"/>
        <v>0610</v>
      </c>
      <c r="BC55">
        <v>1</v>
      </c>
      <c r="BD55" t="str">
        <f t="shared" si="2"/>
        <v xml:space="preserve">N3054V  </v>
      </c>
      <c r="BE55">
        <v>2</v>
      </c>
      <c r="BG55">
        <v>0</v>
      </c>
      <c r="BH55">
        <v>0</v>
      </c>
      <c r="BI55">
        <v>0</v>
      </c>
      <c r="BJ55">
        <v>500</v>
      </c>
      <c r="BK55">
        <v>0</v>
      </c>
      <c r="BL55" t="s">
        <v>129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"17:55:58.942"</f>
        <v>17:55:58.942</v>
      </c>
      <c r="CF55">
        <v>941532885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130</v>
      </c>
      <c r="DA55">
        <v>142</v>
      </c>
      <c r="DB55">
        <v>2</v>
      </c>
      <c r="DC55" t="s">
        <v>131</v>
      </c>
      <c r="DD55" t="s">
        <v>132</v>
      </c>
      <c r="DG55">
        <v>14156307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"04/23/2024 17:56:01.607"</f>
        <v>04/23/2024 17:56:01.607</v>
      </c>
      <c r="C56" t="str">
        <f t="shared" si="3"/>
        <v>FFDFD3C0</v>
      </c>
      <c r="D56" t="s">
        <v>133</v>
      </c>
      <c r="E56">
        <v>20</v>
      </c>
      <c r="H56">
        <v>329</v>
      </c>
      <c r="I56" t="s">
        <v>134</v>
      </c>
      <c r="J56" t="s">
        <v>135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"17:56:01.070"</f>
        <v>17:56:01.070</v>
      </c>
      <c r="T56" t="str">
        <f>"17:56:00.870"</f>
        <v>17:56:00.870</v>
      </c>
      <c r="U56" t="str">
        <f t="shared" si="0"/>
        <v>A334DD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9</v>
      </c>
      <c r="AF56" t="s">
        <v>126</v>
      </c>
      <c r="AG56">
        <v>0</v>
      </c>
      <c r="AH56">
        <v>0</v>
      </c>
      <c r="AI56">
        <v>1</v>
      </c>
      <c r="AJ56">
        <v>0</v>
      </c>
      <c r="AK56" t="s">
        <v>180</v>
      </c>
      <c r="AL56">
        <v>64.820344000000006</v>
      </c>
      <c r="AM56" t="s">
        <v>181</v>
      </c>
      <c r="AN56">
        <v>-147.85333900000001</v>
      </c>
      <c r="AO56">
        <v>100</v>
      </c>
      <c r="AP56">
        <v>500</v>
      </c>
      <c r="AQ56" t="s">
        <v>138</v>
      </c>
      <c r="AR56">
        <v>-57</v>
      </c>
      <c r="AS56">
        <v>-72</v>
      </c>
      <c r="AT56">
        <v>0</v>
      </c>
      <c r="BB56" t="str">
        <f t="shared" si="1"/>
        <v>0610</v>
      </c>
      <c r="BC56">
        <v>1</v>
      </c>
      <c r="BD56" t="str">
        <f t="shared" si="2"/>
        <v xml:space="preserve">N3054V  </v>
      </c>
      <c r="BE56">
        <v>2</v>
      </c>
      <c r="BG56">
        <v>0</v>
      </c>
      <c r="BH56">
        <v>0</v>
      </c>
      <c r="BI56">
        <v>0</v>
      </c>
      <c r="BJ56">
        <v>500</v>
      </c>
      <c r="BK56">
        <v>0</v>
      </c>
      <c r="BL56" t="s">
        <v>129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"17:56:01.071"</f>
        <v>17:56:01.071</v>
      </c>
      <c r="CF56">
        <v>71325266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5</v>
      </c>
      <c r="CY56">
        <v>7</v>
      </c>
      <c r="CZ56" t="s">
        <v>130</v>
      </c>
      <c r="DA56">
        <v>142</v>
      </c>
      <c r="DB56">
        <v>3</v>
      </c>
      <c r="DC56" t="s">
        <v>131</v>
      </c>
      <c r="DD56" t="s">
        <v>132</v>
      </c>
      <c r="DG56">
        <v>64129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"04/23/2024 17:56:01.607"</f>
        <v>04/23/2024 17:56:01.607</v>
      </c>
      <c r="C57" t="str">
        <f t="shared" si="3"/>
        <v>FFDFD3C0</v>
      </c>
      <c r="D57" t="s">
        <v>139</v>
      </c>
      <c r="E57">
        <v>1</v>
      </c>
      <c r="H57">
        <v>216</v>
      </c>
      <c r="I57" t="s">
        <v>140</v>
      </c>
      <c r="J57" t="s">
        <v>141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"17:56:01.070"</f>
        <v>17:56:01.070</v>
      </c>
      <c r="T57" t="str">
        <f>"17:56:00.870"</f>
        <v>17:56:00.870</v>
      </c>
      <c r="U57" t="str">
        <f t="shared" si="0"/>
        <v>A334DD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9</v>
      </c>
      <c r="AF57" t="s">
        <v>126</v>
      </c>
      <c r="AG57">
        <v>0</v>
      </c>
      <c r="AH57">
        <v>0</v>
      </c>
      <c r="AI57">
        <v>1</v>
      </c>
      <c r="AJ57">
        <v>0</v>
      </c>
      <c r="AK57" t="s">
        <v>180</v>
      </c>
      <c r="AL57">
        <v>64.820344000000006</v>
      </c>
      <c r="AM57" t="s">
        <v>181</v>
      </c>
      <c r="AN57">
        <v>-147.85333900000001</v>
      </c>
      <c r="AO57">
        <v>100</v>
      </c>
      <c r="AP57">
        <v>500</v>
      </c>
      <c r="AQ57" t="s">
        <v>138</v>
      </c>
      <c r="AR57">
        <v>-57</v>
      </c>
      <c r="AS57">
        <v>-72</v>
      </c>
      <c r="AT57">
        <v>0</v>
      </c>
      <c r="BB57" t="str">
        <f t="shared" si="1"/>
        <v>0610</v>
      </c>
      <c r="BC57">
        <v>1</v>
      </c>
      <c r="BD57" t="str">
        <f t="shared" si="2"/>
        <v xml:space="preserve">N3054V  </v>
      </c>
      <c r="BE57">
        <v>2</v>
      </c>
      <c r="BG57">
        <v>0</v>
      </c>
      <c r="BH57">
        <v>0</v>
      </c>
      <c r="BI57">
        <v>0</v>
      </c>
      <c r="BJ57">
        <v>500</v>
      </c>
      <c r="BK57">
        <v>0</v>
      </c>
      <c r="BL57" t="s">
        <v>129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"17:56:01.071"</f>
        <v>17:56:01.071</v>
      </c>
      <c r="CF57">
        <v>71325266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5</v>
      </c>
      <c r="CY57">
        <v>7</v>
      </c>
      <c r="CZ57" t="s">
        <v>130</v>
      </c>
      <c r="DA57">
        <v>142</v>
      </c>
      <c r="DB57">
        <v>3</v>
      </c>
      <c r="DC57" t="s">
        <v>131</v>
      </c>
      <c r="DD57" t="s">
        <v>132</v>
      </c>
      <c r="DG57">
        <v>64129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"04/23/2024 17:56:01.607"</f>
        <v>04/23/2024 17:56:01.607</v>
      </c>
      <c r="C58" t="str">
        <f t="shared" si="3"/>
        <v>FFDFD3C0</v>
      </c>
      <c r="D58" t="s">
        <v>123</v>
      </c>
      <c r="E58">
        <v>21</v>
      </c>
      <c r="F58">
        <v>1021</v>
      </c>
      <c r="G58" t="s">
        <v>124</v>
      </c>
      <c r="J58" t="s">
        <v>125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"17:56:01.070"</f>
        <v>17:56:01.070</v>
      </c>
      <c r="T58" t="str">
        <f>"17:56:00.870"</f>
        <v>17:56:00.870</v>
      </c>
      <c r="U58" t="str">
        <f t="shared" si="0"/>
        <v>A334DD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9</v>
      </c>
      <c r="AF58" t="s">
        <v>126</v>
      </c>
      <c r="AG58">
        <v>0</v>
      </c>
      <c r="AH58">
        <v>0</v>
      </c>
      <c r="AI58">
        <v>1</v>
      </c>
      <c r="AJ58">
        <v>0</v>
      </c>
      <c r="AK58" t="s">
        <v>180</v>
      </c>
      <c r="AL58">
        <v>64.820344000000006</v>
      </c>
      <c r="AM58" t="s">
        <v>181</v>
      </c>
      <c r="AN58">
        <v>-147.85333900000001</v>
      </c>
      <c r="AO58">
        <v>100</v>
      </c>
      <c r="AP58">
        <v>500</v>
      </c>
      <c r="AQ58" t="s">
        <v>138</v>
      </c>
      <c r="AR58">
        <v>-57</v>
      </c>
      <c r="AS58">
        <v>-72</v>
      </c>
      <c r="AT58">
        <v>0</v>
      </c>
      <c r="BB58" t="str">
        <f t="shared" si="1"/>
        <v>0610</v>
      </c>
      <c r="BC58">
        <v>1</v>
      </c>
      <c r="BD58" t="str">
        <f t="shared" si="2"/>
        <v xml:space="preserve">N3054V  </v>
      </c>
      <c r="BE58">
        <v>2</v>
      </c>
      <c r="BG58">
        <v>0</v>
      </c>
      <c r="BH58">
        <v>0</v>
      </c>
      <c r="BI58">
        <v>0</v>
      </c>
      <c r="BJ58">
        <v>500</v>
      </c>
      <c r="BK58">
        <v>0</v>
      </c>
      <c r="BL58" t="s">
        <v>129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"17:56:01.071"</f>
        <v>17:56:01.071</v>
      </c>
      <c r="CF58">
        <v>71325266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5</v>
      </c>
      <c r="CY58">
        <v>7</v>
      </c>
      <c r="CZ58" t="s">
        <v>130</v>
      </c>
      <c r="DA58">
        <v>142</v>
      </c>
      <c r="DB58">
        <v>3</v>
      </c>
      <c r="DC58" t="s">
        <v>131</v>
      </c>
      <c r="DD58" t="s">
        <v>132</v>
      </c>
      <c r="DG58">
        <v>64129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"04/23/2024 17:56:02.606"</f>
        <v>04/23/2024 17:56:02.606</v>
      </c>
      <c r="C59" t="str">
        <f t="shared" si="3"/>
        <v>FFDFD3C0</v>
      </c>
      <c r="D59" t="s">
        <v>123</v>
      </c>
      <c r="E59">
        <v>21</v>
      </c>
      <c r="F59">
        <v>1021</v>
      </c>
      <c r="G59" t="s">
        <v>124</v>
      </c>
      <c r="J59" t="s">
        <v>125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"17:56:01.922"</f>
        <v>17:56:01.922</v>
      </c>
      <c r="T59" t="str">
        <f>"17:56:01.822"</f>
        <v>17:56:01.822</v>
      </c>
      <c r="U59" t="str">
        <f t="shared" si="0"/>
        <v>A334DD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9</v>
      </c>
      <c r="AF59" t="s">
        <v>126</v>
      </c>
      <c r="AG59">
        <v>0</v>
      </c>
      <c r="AH59">
        <v>0</v>
      </c>
      <c r="AI59">
        <v>1</v>
      </c>
      <c r="AJ59">
        <v>0</v>
      </c>
      <c r="AK59" t="s">
        <v>182</v>
      </c>
      <c r="AL59">
        <v>64.820023000000006</v>
      </c>
      <c r="AM59" t="s">
        <v>183</v>
      </c>
      <c r="AN59">
        <v>-147.85389699999999</v>
      </c>
      <c r="AO59">
        <v>100</v>
      </c>
      <c r="AP59">
        <v>500</v>
      </c>
      <c r="AQ59" t="s">
        <v>138</v>
      </c>
      <c r="AR59">
        <v>-57</v>
      </c>
      <c r="AS59">
        <v>-72</v>
      </c>
      <c r="AT59">
        <v>0</v>
      </c>
      <c r="BB59" t="str">
        <f t="shared" si="1"/>
        <v>0610</v>
      </c>
      <c r="BC59">
        <v>1</v>
      </c>
      <c r="BD59" t="str">
        <f t="shared" si="2"/>
        <v xml:space="preserve">N3054V  </v>
      </c>
      <c r="BE59">
        <v>2</v>
      </c>
      <c r="BG59">
        <v>0</v>
      </c>
      <c r="BH59">
        <v>0</v>
      </c>
      <c r="BI59">
        <v>0</v>
      </c>
      <c r="BJ59">
        <v>500</v>
      </c>
      <c r="BK59">
        <v>0</v>
      </c>
      <c r="BL59" t="s">
        <v>129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"17:56:01.926"</f>
        <v>17:56:01.926</v>
      </c>
      <c r="CF59">
        <v>926241891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5</v>
      </c>
      <c r="CY59">
        <v>7</v>
      </c>
      <c r="CZ59" t="s">
        <v>130</v>
      </c>
      <c r="DA59">
        <v>142</v>
      </c>
      <c r="DB59">
        <v>2</v>
      </c>
      <c r="DC59" t="s">
        <v>131</v>
      </c>
      <c r="DD59" t="s">
        <v>132</v>
      </c>
      <c r="DG59">
        <v>14156508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"04/23/2024 17:56:03.294"</f>
        <v>04/23/2024 17:56:03.294</v>
      </c>
      <c r="C60" t="str">
        <f t="shared" si="3"/>
        <v>FFDFD3C0</v>
      </c>
      <c r="D60" t="s">
        <v>123</v>
      </c>
      <c r="E60">
        <v>21</v>
      </c>
      <c r="F60">
        <v>1021</v>
      </c>
      <c r="G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"17:56:02.984"</f>
        <v>17:56:02.984</v>
      </c>
      <c r="T60" t="str">
        <f>"17:56:02.884"</f>
        <v>17:56:02.884</v>
      </c>
      <c r="U60" t="str">
        <f t="shared" si="0"/>
        <v>A334DD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9</v>
      </c>
      <c r="AF60" t="s">
        <v>126</v>
      </c>
      <c r="AG60">
        <v>0</v>
      </c>
      <c r="AH60">
        <v>0</v>
      </c>
      <c r="AI60">
        <v>1</v>
      </c>
      <c r="AJ60">
        <v>0</v>
      </c>
      <c r="AK60" t="s">
        <v>184</v>
      </c>
      <c r="AL60">
        <v>64.819700999999995</v>
      </c>
      <c r="AM60" t="s">
        <v>185</v>
      </c>
      <c r="AN60">
        <v>-147.85456199999999</v>
      </c>
      <c r="AO60">
        <v>100</v>
      </c>
      <c r="AP60">
        <v>500</v>
      </c>
      <c r="AQ60" t="s">
        <v>138</v>
      </c>
      <c r="AR60">
        <v>-58</v>
      </c>
      <c r="AS60">
        <v>-74</v>
      </c>
      <c r="AT60">
        <v>0</v>
      </c>
      <c r="BB60" t="str">
        <f t="shared" si="1"/>
        <v>0610</v>
      </c>
      <c r="BC60">
        <v>1</v>
      </c>
      <c r="BD60" t="str">
        <f t="shared" si="2"/>
        <v xml:space="preserve">N3054V  </v>
      </c>
      <c r="BE60">
        <v>2</v>
      </c>
      <c r="BG60">
        <v>0</v>
      </c>
      <c r="BH60">
        <v>0</v>
      </c>
      <c r="BI60">
        <v>0</v>
      </c>
      <c r="BJ60">
        <v>500</v>
      </c>
      <c r="BK60">
        <v>0</v>
      </c>
      <c r="BL60" t="s">
        <v>129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"17:56:02.991"</f>
        <v>17:56:02.991</v>
      </c>
      <c r="CF60">
        <v>991138115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5</v>
      </c>
      <c r="CY60">
        <v>7</v>
      </c>
      <c r="CZ60" t="s">
        <v>130</v>
      </c>
      <c r="DA60">
        <v>142</v>
      </c>
      <c r="DB60">
        <v>3</v>
      </c>
      <c r="DC60" t="s">
        <v>131</v>
      </c>
      <c r="DD60" t="s">
        <v>132</v>
      </c>
      <c r="DG60">
        <v>64281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"04/23/2024 17:56:03.419"</f>
        <v>04/23/2024 17:56:03.419</v>
      </c>
      <c r="C61" t="str">
        <f t="shared" si="3"/>
        <v>FFDFD3C0</v>
      </c>
      <c r="D61" t="s">
        <v>133</v>
      </c>
      <c r="E61">
        <v>20</v>
      </c>
      <c r="H61">
        <v>329</v>
      </c>
      <c r="I61" t="s">
        <v>134</v>
      </c>
      <c r="J61" t="s">
        <v>135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"17:56:02.984"</f>
        <v>17:56:02.984</v>
      </c>
      <c r="T61" t="str">
        <f>"17:56:02.884"</f>
        <v>17:56:02.884</v>
      </c>
      <c r="U61" t="str">
        <f t="shared" si="0"/>
        <v>A334DD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9</v>
      </c>
      <c r="AF61" t="s">
        <v>126</v>
      </c>
      <c r="AG61">
        <v>0</v>
      </c>
      <c r="AH61">
        <v>0</v>
      </c>
      <c r="AI61">
        <v>1</v>
      </c>
      <c r="AJ61">
        <v>0</v>
      </c>
      <c r="AK61" t="s">
        <v>184</v>
      </c>
      <c r="AL61">
        <v>64.819700999999995</v>
      </c>
      <c r="AM61" t="s">
        <v>185</v>
      </c>
      <c r="AN61">
        <v>-147.85456199999999</v>
      </c>
      <c r="AO61">
        <v>100</v>
      </c>
      <c r="AP61">
        <v>500</v>
      </c>
      <c r="AQ61" t="s">
        <v>138</v>
      </c>
      <c r="AR61">
        <v>-58</v>
      </c>
      <c r="AS61">
        <v>-74</v>
      </c>
      <c r="AT61">
        <v>0</v>
      </c>
      <c r="BB61" t="str">
        <f t="shared" si="1"/>
        <v>0610</v>
      </c>
      <c r="BC61">
        <v>1</v>
      </c>
      <c r="BD61" t="str">
        <f t="shared" si="2"/>
        <v xml:space="preserve">N3054V  </v>
      </c>
      <c r="BE61">
        <v>2</v>
      </c>
      <c r="BG61">
        <v>0</v>
      </c>
      <c r="BH61">
        <v>0</v>
      </c>
      <c r="BI61">
        <v>0</v>
      </c>
      <c r="BJ61">
        <v>500</v>
      </c>
      <c r="BK61">
        <v>0</v>
      </c>
      <c r="BL61" t="s">
        <v>129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"17:56:02.991"</f>
        <v>17:56:02.991</v>
      </c>
      <c r="CF61">
        <v>991138115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5</v>
      </c>
      <c r="CY61">
        <v>7</v>
      </c>
      <c r="CZ61" t="s">
        <v>130</v>
      </c>
      <c r="DA61">
        <v>142</v>
      </c>
      <c r="DB61">
        <v>3</v>
      </c>
      <c r="DC61" t="s">
        <v>131</v>
      </c>
      <c r="DD61" t="s">
        <v>132</v>
      </c>
      <c r="DG61">
        <v>64281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"04/23/2024 17:56:03.419"</f>
        <v>04/23/2024 17:56:03.419</v>
      </c>
      <c r="C62" t="str">
        <f t="shared" si="3"/>
        <v>FFDFD3C0</v>
      </c>
      <c r="D62" t="s">
        <v>139</v>
      </c>
      <c r="E62">
        <v>1</v>
      </c>
      <c r="H62">
        <v>216</v>
      </c>
      <c r="I62" t="s">
        <v>140</v>
      </c>
      <c r="J62" t="s">
        <v>141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"17:56:02.984"</f>
        <v>17:56:02.984</v>
      </c>
      <c r="T62" t="str">
        <f>"17:56:02.884"</f>
        <v>17:56:02.884</v>
      </c>
      <c r="U62" t="str">
        <f t="shared" si="0"/>
        <v>A334DD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9</v>
      </c>
      <c r="AF62" t="s">
        <v>126</v>
      </c>
      <c r="AG62">
        <v>0</v>
      </c>
      <c r="AH62">
        <v>0</v>
      </c>
      <c r="AI62">
        <v>1</v>
      </c>
      <c r="AJ62">
        <v>0</v>
      </c>
      <c r="AK62" t="s">
        <v>184</v>
      </c>
      <c r="AL62">
        <v>64.819700999999995</v>
      </c>
      <c r="AM62" t="s">
        <v>185</v>
      </c>
      <c r="AN62">
        <v>-147.85456199999999</v>
      </c>
      <c r="AO62">
        <v>100</v>
      </c>
      <c r="AP62">
        <v>500</v>
      </c>
      <c r="AQ62" t="s">
        <v>138</v>
      </c>
      <c r="AR62">
        <v>-58</v>
      </c>
      <c r="AS62">
        <v>-74</v>
      </c>
      <c r="AT62">
        <v>0</v>
      </c>
      <c r="BB62" t="str">
        <f t="shared" si="1"/>
        <v>0610</v>
      </c>
      <c r="BC62">
        <v>1</v>
      </c>
      <c r="BD62" t="str">
        <f t="shared" si="2"/>
        <v xml:space="preserve">N3054V  </v>
      </c>
      <c r="BE62">
        <v>2</v>
      </c>
      <c r="BG62">
        <v>0</v>
      </c>
      <c r="BH62">
        <v>0</v>
      </c>
      <c r="BI62">
        <v>0</v>
      </c>
      <c r="BJ62">
        <v>500</v>
      </c>
      <c r="BK62">
        <v>0</v>
      </c>
      <c r="BL62" t="s">
        <v>129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"17:56:02.991"</f>
        <v>17:56:02.991</v>
      </c>
      <c r="CF62">
        <v>991138115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130</v>
      </c>
      <c r="DA62">
        <v>142</v>
      </c>
      <c r="DB62">
        <v>3</v>
      </c>
      <c r="DC62" t="s">
        <v>131</v>
      </c>
      <c r="DD62" t="s">
        <v>132</v>
      </c>
      <c r="DG62">
        <v>64281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"04/23/2024 17:56:04.465"</f>
        <v>04/23/2024 17:56:04.465</v>
      </c>
      <c r="C63" t="str">
        <f t="shared" si="3"/>
        <v>FFDFD3C0</v>
      </c>
      <c r="D63" t="s">
        <v>133</v>
      </c>
      <c r="E63">
        <v>20</v>
      </c>
      <c r="H63">
        <v>329</v>
      </c>
      <c r="I63" t="s">
        <v>134</v>
      </c>
      <c r="J63" t="s">
        <v>135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"17:56:04.023"</f>
        <v>17:56:04.023</v>
      </c>
      <c r="T63" t="str">
        <f>"17:56:03.823"</f>
        <v>17:56:03.823</v>
      </c>
      <c r="U63" t="str">
        <f t="shared" si="0"/>
        <v>A334DD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9</v>
      </c>
      <c r="AF63" t="s">
        <v>126</v>
      </c>
      <c r="AG63">
        <v>0</v>
      </c>
      <c r="AH63">
        <v>0</v>
      </c>
      <c r="AI63">
        <v>1</v>
      </c>
      <c r="AJ63">
        <v>0</v>
      </c>
      <c r="AK63" t="s">
        <v>186</v>
      </c>
      <c r="AL63">
        <v>64.819293000000002</v>
      </c>
      <c r="AM63" t="s">
        <v>187</v>
      </c>
      <c r="AN63">
        <v>-147.85526999999999</v>
      </c>
      <c r="AO63">
        <v>100</v>
      </c>
      <c r="AP63">
        <v>500</v>
      </c>
      <c r="AQ63" t="s">
        <v>138</v>
      </c>
      <c r="AR63">
        <v>-59</v>
      </c>
      <c r="AS63">
        <v>-74</v>
      </c>
      <c r="AT63">
        <v>0</v>
      </c>
      <c r="BB63" t="str">
        <f t="shared" si="1"/>
        <v>0610</v>
      </c>
      <c r="BC63">
        <v>1</v>
      </c>
      <c r="BD63" t="str">
        <f t="shared" si="2"/>
        <v xml:space="preserve">N3054V  </v>
      </c>
      <c r="BE63">
        <v>2</v>
      </c>
      <c r="BG63">
        <v>0</v>
      </c>
      <c r="BH63">
        <v>0</v>
      </c>
      <c r="BI63">
        <v>0</v>
      </c>
      <c r="BJ63">
        <v>500</v>
      </c>
      <c r="BK63">
        <v>0</v>
      </c>
      <c r="BL63" t="s">
        <v>129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"17:56:04.026"</f>
        <v>17:56:04.026</v>
      </c>
      <c r="CF63">
        <v>26037190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130</v>
      </c>
      <c r="DA63">
        <v>142</v>
      </c>
      <c r="DB63">
        <v>2</v>
      </c>
      <c r="DC63" t="s">
        <v>131</v>
      </c>
      <c r="DD63" t="s">
        <v>132</v>
      </c>
      <c r="DG63">
        <v>14156634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"04/23/2024 17:56:04.465"</f>
        <v>04/23/2024 17:56:04.465</v>
      </c>
      <c r="C64" t="str">
        <f t="shared" si="3"/>
        <v>FFDFD3C0</v>
      </c>
      <c r="D64" t="s">
        <v>123</v>
      </c>
      <c r="E64">
        <v>21</v>
      </c>
      <c r="F64">
        <v>1021</v>
      </c>
      <c r="G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"17:56:04.023"</f>
        <v>17:56:04.023</v>
      </c>
      <c r="T64" t="str">
        <f>"17:56:03.823"</f>
        <v>17:56:03.823</v>
      </c>
      <c r="U64" t="str">
        <f t="shared" si="0"/>
        <v>A334DD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9</v>
      </c>
      <c r="AF64" t="s">
        <v>126</v>
      </c>
      <c r="AG64">
        <v>0</v>
      </c>
      <c r="AH64">
        <v>0</v>
      </c>
      <c r="AI64">
        <v>1</v>
      </c>
      <c r="AJ64">
        <v>0</v>
      </c>
      <c r="AK64" t="s">
        <v>186</v>
      </c>
      <c r="AL64">
        <v>64.819293000000002</v>
      </c>
      <c r="AM64" t="s">
        <v>187</v>
      </c>
      <c r="AN64">
        <v>-147.85526999999999</v>
      </c>
      <c r="AO64">
        <v>100</v>
      </c>
      <c r="AP64">
        <v>500</v>
      </c>
      <c r="AQ64" t="s">
        <v>138</v>
      </c>
      <c r="AR64">
        <v>-59</v>
      </c>
      <c r="AS64">
        <v>-74</v>
      </c>
      <c r="AT64">
        <v>0</v>
      </c>
      <c r="BB64" t="str">
        <f t="shared" si="1"/>
        <v>0610</v>
      </c>
      <c r="BC64">
        <v>1</v>
      </c>
      <c r="BD64" t="str">
        <f t="shared" si="2"/>
        <v xml:space="preserve">N3054V  </v>
      </c>
      <c r="BE64">
        <v>2</v>
      </c>
      <c r="BG64">
        <v>0</v>
      </c>
      <c r="BH64">
        <v>0</v>
      </c>
      <c r="BI64">
        <v>0</v>
      </c>
      <c r="BJ64">
        <v>500</v>
      </c>
      <c r="BK64">
        <v>0</v>
      </c>
      <c r="BL64" t="s">
        <v>129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>"17:56:04.026"</f>
        <v>17:56:04.026</v>
      </c>
      <c r="CF64">
        <v>26037190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130</v>
      </c>
      <c r="DA64">
        <v>142</v>
      </c>
      <c r="DB64">
        <v>2</v>
      </c>
      <c r="DC64" t="s">
        <v>131</v>
      </c>
      <c r="DD64" t="s">
        <v>132</v>
      </c>
      <c r="DG64">
        <v>14156634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"04/23/2024 17:56:04.465"</f>
        <v>04/23/2024 17:56:04.465</v>
      </c>
      <c r="C65" t="str">
        <f t="shared" si="3"/>
        <v>FFDFD3C0</v>
      </c>
      <c r="D65" t="s">
        <v>139</v>
      </c>
      <c r="E65">
        <v>1</v>
      </c>
      <c r="H65">
        <v>216</v>
      </c>
      <c r="I65" t="s">
        <v>140</v>
      </c>
      <c r="J65" t="s">
        <v>141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"17:56:04.023"</f>
        <v>17:56:04.023</v>
      </c>
      <c r="T65" t="str">
        <f>"17:56:03.823"</f>
        <v>17:56:03.823</v>
      </c>
      <c r="U65" t="str">
        <f t="shared" si="0"/>
        <v>A334DD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9</v>
      </c>
      <c r="AF65" t="s">
        <v>126</v>
      </c>
      <c r="AG65">
        <v>0</v>
      </c>
      <c r="AH65">
        <v>0</v>
      </c>
      <c r="AI65">
        <v>1</v>
      </c>
      <c r="AJ65">
        <v>0</v>
      </c>
      <c r="AK65" t="s">
        <v>186</v>
      </c>
      <c r="AL65">
        <v>64.819293000000002</v>
      </c>
      <c r="AM65" t="s">
        <v>187</v>
      </c>
      <c r="AN65">
        <v>-147.85526999999999</v>
      </c>
      <c r="AO65">
        <v>100</v>
      </c>
      <c r="AP65">
        <v>500</v>
      </c>
      <c r="AQ65" t="s">
        <v>138</v>
      </c>
      <c r="AR65">
        <v>-59</v>
      </c>
      <c r="AS65">
        <v>-74</v>
      </c>
      <c r="AT65">
        <v>0</v>
      </c>
      <c r="BB65" t="str">
        <f t="shared" si="1"/>
        <v>0610</v>
      </c>
      <c r="BC65">
        <v>1</v>
      </c>
      <c r="BD65" t="str">
        <f t="shared" si="2"/>
        <v xml:space="preserve">N3054V  </v>
      </c>
      <c r="BE65">
        <v>2</v>
      </c>
      <c r="BG65">
        <v>0</v>
      </c>
      <c r="BH65">
        <v>0</v>
      </c>
      <c r="BI65">
        <v>0</v>
      </c>
      <c r="BJ65">
        <v>500</v>
      </c>
      <c r="BK65">
        <v>0</v>
      </c>
      <c r="BL65" t="s">
        <v>129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"17:56:04.026"</f>
        <v>17:56:04.026</v>
      </c>
      <c r="CF65">
        <v>26037190</v>
      </c>
      <c r="CS65">
        <v>2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130</v>
      </c>
      <c r="DA65">
        <v>142</v>
      </c>
      <c r="DB65">
        <v>2</v>
      </c>
      <c r="DC65" t="s">
        <v>131</v>
      </c>
      <c r="DD65" t="s">
        <v>132</v>
      </c>
      <c r="DG65">
        <v>14156634</v>
      </c>
      <c r="DI65">
        <v>0</v>
      </c>
      <c r="DJ65">
        <v>0</v>
      </c>
      <c r="DK65">
        <v>1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"04/23/2024 17:56:06.887"</f>
        <v>04/23/2024 17:56:06.887</v>
      </c>
      <c r="C66" t="str">
        <f t="shared" si="3"/>
        <v>FFDFD3C0</v>
      </c>
      <c r="D66" t="s">
        <v>133</v>
      </c>
      <c r="E66">
        <v>20</v>
      </c>
      <c r="H66">
        <v>329</v>
      </c>
      <c r="I66" t="s">
        <v>134</v>
      </c>
      <c r="J66" t="s">
        <v>135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"17:56:06.109"</f>
        <v>17:56:06.109</v>
      </c>
      <c r="T66" t="str">
        <f>"17:56:06.009"</f>
        <v>17:56:06.009</v>
      </c>
      <c r="U66" t="str">
        <f t="shared" ref="U66:U129" si="6">"A334DD"</f>
        <v>A334DD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9</v>
      </c>
      <c r="AF66" t="s">
        <v>126</v>
      </c>
      <c r="AG66">
        <v>0</v>
      </c>
      <c r="AH66">
        <v>0</v>
      </c>
      <c r="AI66">
        <v>1</v>
      </c>
      <c r="AJ66">
        <v>0</v>
      </c>
      <c r="AK66" t="s">
        <v>188</v>
      </c>
      <c r="AL66">
        <v>64.818584999999999</v>
      </c>
      <c r="AM66" t="s">
        <v>189</v>
      </c>
      <c r="AN66">
        <v>-147.85664299999999</v>
      </c>
      <c r="AO66">
        <v>100</v>
      </c>
      <c r="AP66">
        <v>500</v>
      </c>
      <c r="AQ66" t="s">
        <v>138</v>
      </c>
      <c r="AR66">
        <v>-60</v>
      </c>
      <c r="AS66">
        <v>-77</v>
      </c>
      <c r="AT66">
        <v>0</v>
      </c>
      <c r="BB66" t="str">
        <f t="shared" ref="BB66:BB129" si="7">"0610"</f>
        <v>0610</v>
      </c>
      <c r="BC66">
        <v>1</v>
      </c>
      <c r="BD66" t="str">
        <f t="shared" ref="BD66:BD129" si="8">"N3054V  "</f>
        <v xml:space="preserve">N3054V  </v>
      </c>
      <c r="BE66">
        <v>2</v>
      </c>
      <c r="BG66">
        <v>0</v>
      </c>
      <c r="BH66">
        <v>0</v>
      </c>
      <c r="BI66">
        <v>0</v>
      </c>
      <c r="BJ66">
        <v>500</v>
      </c>
      <c r="BK66">
        <v>0</v>
      </c>
      <c r="BL66" t="s">
        <v>129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"17:56:06.111"</f>
        <v>17:56:06.111</v>
      </c>
      <c r="CF66">
        <v>110833976</v>
      </c>
      <c r="CS66">
        <v>2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130</v>
      </c>
      <c r="DA66">
        <v>142</v>
      </c>
      <c r="DB66">
        <v>2</v>
      </c>
      <c r="DC66" t="s">
        <v>131</v>
      </c>
      <c r="DD66" t="s">
        <v>132</v>
      </c>
      <c r="DG66">
        <v>14156772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"04/23/2024 17:56:06.887"</f>
        <v>04/23/2024 17:56:06.887</v>
      </c>
      <c r="C67" t="str">
        <f t="shared" ref="C67:C130" si="9">"FFDFD3C0"</f>
        <v>FFDFD3C0</v>
      </c>
      <c r="D67" t="s">
        <v>139</v>
      </c>
      <c r="E67">
        <v>1</v>
      </c>
      <c r="H67">
        <v>216</v>
      </c>
      <c r="I67" t="s">
        <v>140</v>
      </c>
      <c r="J67" t="s">
        <v>141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"17:56:06.109"</f>
        <v>17:56:06.109</v>
      </c>
      <c r="T67" t="str">
        <f>"17:56:06.009"</f>
        <v>17:56:06.009</v>
      </c>
      <c r="U67" t="str">
        <f t="shared" si="6"/>
        <v>A334DD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9</v>
      </c>
      <c r="AF67" t="s">
        <v>126</v>
      </c>
      <c r="AG67">
        <v>0</v>
      </c>
      <c r="AH67">
        <v>0</v>
      </c>
      <c r="AI67">
        <v>1</v>
      </c>
      <c r="AJ67">
        <v>0</v>
      </c>
      <c r="AK67" t="s">
        <v>188</v>
      </c>
      <c r="AL67">
        <v>64.818584999999999</v>
      </c>
      <c r="AM67" t="s">
        <v>189</v>
      </c>
      <c r="AN67">
        <v>-147.85664299999999</v>
      </c>
      <c r="AO67">
        <v>100</v>
      </c>
      <c r="AP67">
        <v>500</v>
      </c>
      <c r="AQ67" t="s">
        <v>138</v>
      </c>
      <c r="AR67">
        <v>-60</v>
      </c>
      <c r="AS67">
        <v>-77</v>
      </c>
      <c r="AT67">
        <v>0</v>
      </c>
      <c r="BB67" t="str">
        <f t="shared" si="7"/>
        <v>0610</v>
      </c>
      <c r="BC67">
        <v>1</v>
      </c>
      <c r="BD67" t="str">
        <f t="shared" si="8"/>
        <v xml:space="preserve">N3054V  </v>
      </c>
      <c r="BE67">
        <v>2</v>
      </c>
      <c r="BG67">
        <v>0</v>
      </c>
      <c r="BH67">
        <v>0</v>
      </c>
      <c r="BI67">
        <v>0</v>
      </c>
      <c r="BJ67">
        <v>500</v>
      </c>
      <c r="BK67">
        <v>0</v>
      </c>
      <c r="BL67" t="s">
        <v>129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>"17:56:06.111"</f>
        <v>17:56:06.111</v>
      </c>
      <c r="CF67">
        <v>110833976</v>
      </c>
      <c r="CS67">
        <v>2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130</v>
      </c>
      <c r="DA67">
        <v>142</v>
      </c>
      <c r="DB67">
        <v>2</v>
      </c>
      <c r="DC67" t="s">
        <v>131</v>
      </c>
      <c r="DD67" t="s">
        <v>132</v>
      </c>
      <c r="DG67">
        <v>14156772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"04/23/2024 17:56:06.887"</f>
        <v>04/23/2024 17:56:06.887</v>
      </c>
      <c r="C68" t="str">
        <f t="shared" si="9"/>
        <v>FFDFD3C0</v>
      </c>
      <c r="D68" t="s">
        <v>123</v>
      </c>
      <c r="E68">
        <v>21</v>
      </c>
      <c r="F68">
        <v>1021</v>
      </c>
      <c r="G68" t="s">
        <v>124</v>
      </c>
      <c r="J68" t="s">
        <v>125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"17:56:06.109"</f>
        <v>17:56:06.109</v>
      </c>
      <c r="T68" t="str">
        <f>"17:56:06.009"</f>
        <v>17:56:06.009</v>
      </c>
      <c r="U68" t="str">
        <f t="shared" si="6"/>
        <v>A334DD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9</v>
      </c>
      <c r="AF68" t="s">
        <v>126</v>
      </c>
      <c r="AG68">
        <v>0</v>
      </c>
      <c r="AH68">
        <v>0</v>
      </c>
      <c r="AI68">
        <v>1</v>
      </c>
      <c r="AJ68">
        <v>0</v>
      </c>
      <c r="AK68" t="s">
        <v>188</v>
      </c>
      <c r="AL68">
        <v>64.818584999999999</v>
      </c>
      <c r="AM68" t="s">
        <v>189</v>
      </c>
      <c r="AN68">
        <v>-147.85664299999999</v>
      </c>
      <c r="AO68">
        <v>100</v>
      </c>
      <c r="AP68">
        <v>500</v>
      </c>
      <c r="AQ68" t="s">
        <v>138</v>
      </c>
      <c r="AR68">
        <v>-60</v>
      </c>
      <c r="AS68">
        <v>-77</v>
      </c>
      <c r="AT68">
        <v>0</v>
      </c>
      <c r="BB68" t="str">
        <f t="shared" si="7"/>
        <v>0610</v>
      </c>
      <c r="BC68">
        <v>1</v>
      </c>
      <c r="BD68" t="str">
        <f t="shared" si="8"/>
        <v xml:space="preserve">N3054V  </v>
      </c>
      <c r="BE68">
        <v>2</v>
      </c>
      <c r="BG68">
        <v>0</v>
      </c>
      <c r="BH68">
        <v>0</v>
      </c>
      <c r="BI68">
        <v>0</v>
      </c>
      <c r="BJ68">
        <v>500</v>
      </c>
      <c r="BK68">
        <v>0</v>
      </c>
      <c r="BL68" t="s">
        <v>129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>"17:56:06.111"</f>
        <v>17:56:06.111</v>
      </c>
      <c r="CF68">
        <v>110833976</v>
      </c>
      <c r="CS68">
        <v>2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130</v>
      </c>
      <c r="DA68">
        <v>142</v>
      </c>
      <c r="DB68">
        <v>2</v>
      </c>
      <c r="DC68" t="s">
        <v>131</v>
      </c>
      <c r="DD68" t="s">
        <v>132</v>
      </c>
      <c r="DG68">
        <v>14156772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"04/23/2024 17:56:07.762"</f>
        <v>04/23/2024 17:56:07.762</v>
      </c>
      <c r="C69" t="str">
        <f t="shared" si="9"/>
        <v>FFDFD3C0</v>
      </c>
      <c r="D69" t="s">
        <v>133</v>
      </c>
      <c r="E69">
        <v>20</v>
      </c>
      <c r="H69">
        <v>329</v>
      </c>
      <c r="I69" t="s">
        <v>134</v>
      </c>
      <c r="J69" t="s">
        <v>135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 t="shared" ref="S69:T71" si="10">"17:56:07.055"</f>
        <v>17:56:07.055</v>
      </c>
      <c r="T69" t="str">
        <f t="shared" si="10"/>
        <v>17:56:07.055</v>
      </c>
      <c r="U69" t="str">
        <f t="shared" si="6"/>
        <v>A334DD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9</v>
      </c>
      <c r="AF69" t="s">
        <v>126</v>
      </c>
      <c r="AG69">
        <v>0</v>
      </c>
      <c r="AH69">
        <v>0</v>
      </c>
      <c r="AI69">
        <v>1</v>
      </c>
      <c r="AJ69">
        <v>0</v>
      </c>
      <c r="AK69" t="s">
        <v>190</v>
      </c>
      <c r="AL69">
        <v>64.818241999999998</v>
      </c>
      <c r="AM69" t="s">
        <v>191</v>
      </c>
      <c r="AN69">
        <v>-147.85718</v>
      </c>
      <c r="AO69">
        <v>100</v>
      </c>
      <c r="AP69">
        <v>500</v>
      </c>
      <c r="AQ69" t="s">
        <v>138</v>
      </c>
      <c r="AR69">
        <v>-61</v>
      </c>
      <c r="AS69">
        <v>-78</v>
      </c>
      <c r="AT69">
        <v>0</v>
      </c>
      <c r="BB69" t="str">
        <f t="shared" si="7"/>
        <v>0610</v>
      </c>
      <c r="BC69">
        <v>1</v>
      </c>
      <c r="BD69" t="str">
        <f t="shared" si="8"/>
        <v xml:space="preserve">N3054V  </v>
      </c>
      <c r="BE69">
        <v>2</v>
      </c>
      <c r="BG69">
        <v>0</v>
      </c>
      <c r="BH69">
        <v>0</v>
      </c>
      <c r="BI69">
        <v>0</v>
      </c>
      <c r="BJ69">
        <v>500</v>
      </c>
      <c r="BK69">
        <v>0</v>
      </c>
      <c r="BL69" t="s">
        <v>129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"17:56:07.056"</f>
        <v>17:56:07.056</v>
      </c>
      <c r="CF69">
        <v>55741867</v>
      </c>
      <c r="CS69">
        <v>2</v>
      </c>
      <c r="CT69">
        <v>2</v>
      </c>
      <c r="CU69">
        <v>0</v>
      </c>
      <c r="CV69">
        <v>2</v>
      </c>
      <c r="CW69">
        <v>0</v>
      </c>
      <c r="CX69">
        <v>6</v>
      </c>
      <c r="CY69">
        <v>7</v>
      </c>
      <c r="CZ69" t="s">
        <v>130</v>
      </c>
      <c r="DA69">
        <v>142</v>
      </c>
      <c r="DB69">
        <v>2</v>
      </c>
      <c r="DC69" t="s">
        <v>131</v>
      </c>
      <c r="DD69" t="s">
        <v>132</v>
      </c>
      <c r="DG69">
        <v>14156834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"04/23/2024 17:56:07.762"</f>
        <v>04/23/2024 17:56:07.762</v>
      </c>
      <c r="C70" t="str">
        <f t="shared" si="9"/>
        <v>FFDFD3C0</v>
      </c>
      <c r="D70" t="s">
        <v>139</v>
      </c>
      <c r="E70">
        <v>1</v>
      </c>
      <c r="H70">
        <v>216</v>
      </c>
      <c r="I70" t="s">
        <v>140</v>
      </c>
      <c r="J70" t="s">
        <v>141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 t="shared" si="10"/>
        <v>17:56:07.055</v>
      </c>
      <c r="T70" t="str">
        <f t="shared" si="10"/>
        <v>17:56:07.055</v>
      </c>
      <c r="U70" t="str">
        <f t="shared" si="6"/>
        <v>A334DD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9</v>
      </c>
      <c r="AF70" t="s">
        <v>126</v>
      </c>
      <c r="AG70">
        <v>0</v>
      </c>
      <c r="AH70">
        <v>0</v>
      </c>
      <c r="AI70">
        <v>1</v>
      </c>
      <c r="AJ70">
        <v>0</v>
      </c>
      <c r="AK70" t="s">
        <v>190</v>
      </c>
      <c r="AL70">
        <v>64.818241999999998</v>
      </c>
      <c r="AM70" t="s">
        <v>191</v>
      </c>
      <c r="AN70">
        <v>-147.85718</v>
      </c>
      <c r="AO70">
        <v>100</v>
      </c>
      <c r="AP70">
        <v>500</v>
      </c>
      <c r="AQ70" t="s">
        <v>138</v>
      </c>
      <c r="AR70">
        <v>-61</v>
      </c>
      <c r="AS70">
        <v>-78</v>
      </c>
      <c r="AT70">
        <v>0</v>
      </c>
      <c r="BB70" t="str">
        <f t="shared" si="7"/>
        <v>0610</v>
      </c>
      <c r="BC70">
        <v>1</v>
      </c>
      <c r="BD70" t="str">
        <f t="shared" si="8"/>
        <v xml:space="preserve">N3054V  </v>
      </c>
      <c r="BE70">
        <v>2</v>
      </c>
      <c r="BG70">
        <v>0</v>
      </c>
      <c r="BH70">
        <v>0</v>
      </c>
      <c r="BI70">
        <v>0</v>
      </c>
      <c r="BJ70">
        <v>500</v>
      </c>
      <c r="BK70">
        <v>0</v>
      </c>
      <c r="BL70" t="s">
        <v>129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>"17:56:07.056"</f>
        <v>17:56:07.056</v>
      </c>
      <c r="CF70">
        <v>55741867</v>
      </c>
      <c r="CS70">
        <v>2</v>
      </c>
      <c r="CT70">
        <v>2</v>
      </c>
      <c r="CU70">
        <v>0</v>
      </c>
      <c r="CV70">
        <v>2</v>
      </c>
      <c r="CW70">
        <v>0</v>
      </c>
      <c r="CX70">
        <v>6</v>
      </c>
      <c r="CY70">
        <v>7</v>
      </c>
      <c r="CZ70" t="s">
        <v>130</v>
      </c>
      <c r="DA70">
        <v>142</v>
      </c>
      <c r="DB70">
        <v>2</v>
      </c>
      <c r="DC70" t="s">
        <v>131</v>
      </c>
      <c r="DD70" t="s">
        <v>132</v>
      </c>
      <c r="DG70">
        <v>14156834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"04/23/2024 17:56:07.668"</f>
        <v>04/23/2024 17:56:07.668</v>
      </c>
      <c r="C71" t="str">
        <f t="shared" si="9"/>
        <v>FFDFD3C0</v>
      </c>
      <c r="D71" t="s">
        <v>123</v>
      </c>
      <c r="E71">
        <v>21</v>
      </c>
      <c r="F71">
        <v>1021</v>
      </c>
      <c r="G71" t="s">
        <v>124</v>
      </c>
      <c r="J71" t="s">
        <v>125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 t="shared" si="10"/>
        <v>17:56:07.055</v>
      </c>
      <c r="T71" t="str">
        <f t="shared" si="10"/>
        <v>17:56:07.055</v>
      </c>
      <c r="U71" t="str">
        <f t="shared" si="6"/>
        <v>A334DD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9</v>
      </c>
      <c r="AF71" t="s">
        <v>126</v>
      </c>
      <c r="AG71">
        <v>0</v>
      </c>
      <c r="AH71">
        <v>0</v>
      </c>
      <c r="AI71">
        <v>1</v>
      </c>
      <c r="AJ71">
        <v>0</v>
      </c>
      <c r="AK71" t="s">
        <v>190</v>
      </c>
      <c r="AL71">
        <v>64.818241999999998</v>
      </c>
      <c r="AM71" t="s">
        <v>191</v>
      </c>
      <c r="AN71">
        <v>-147.85718</v>
      </c>
      <c r="AO71">
        <v>100</v>
      </c>
      <c r="AP71">
        <v>500</v>
      </c>
      <c r="AQ71" t="s">
        <v>138</v>
      </c>
      <c r="AR71">
        <v>-61</v>
      </c>
      <c r="AS71">
        <v>-78</v>
      </c>
      <c r="AT71">
        <v>0</v>
      </c>
      <c r="BB71" t="str">
        <f t="shared" si="7"/>
        <v>0610</v>
      </c>
      <c r="BC71">
        <v>1</v>
      </c>
      <c r="BD71" t="str">
        <f t="shared" si="8"/>
        <v xml:space="preserve">N3054V  </v>
      </c>
      <c r="BE71">
        <v>2</v>
      </c>
      <c r="BG71">
        <v>0</v>
      </c>
      <c r="BH71">
        <v>0</v>
      </c>
      <c r="BI71">
        <v>0</v>
      </c>
      <c r="BJ71">
        <v>500</v>
      </c>
      <c r="BK71">
        <v>0</v>
      </c>
      <c r="BL71" t="s">
        <v>129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"17:56:07.056"</f>
        <v>17:56:07.056</v>
      </c>
      <c r="CF71">
        <v>55741867</v>
      </c>
      <c r="CS71">
        <v>2</v>
      </c>
      <c r="CT71">
        <v>2</v>
      </c>
      <c r="CU71">
        <v>0</v>
      </c>
      <c r="CV71">
        <v>2</v>
      </c>
      <c r="CW71">
        <v>0</v>
      </c>
      <c r="CX71">
        <v>6</v>
      </c>
      <c r="CY71">
        <v>7</v>
      </c>
      <c r="CZ71" t="s">
        <v>130</v>
      </c>
      <c r="DA71">
        <v>142</v>
      </c>
      <c r="DB71">
        <v>2</v>
      </c>
      <c r="DC71" t="s">
        <v>131</v>
      </c>
      <c r="DD71" t="s">
        <v>132</v>
      </c>
      <c r="DG71">
        <v>14156834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"04/23/2024 17:56:08.480"</f>
        <v>04/23/2024 17:56:08.480</v>
      </c>
      <c r="C72" t="str">
        <f t="shared" si="9"/>
        <v>FFDFD3C0</v>
      </c>
      <c r="D72" t="s">
        <v>133</v>
      </c>
      <c r="E72">
        <v>20</v>
      </c>
      <c r="H72">
        <v>329</v>
      </c>
      <c r="I72" t="s">
        <v>134</v>
      </c>
      <c r="J72" t="s">
        <v>135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"17:56:07.891"</f>
        <v>17:56:07.891</v>
      </c>
      <c r="T72" t="str">
        <f>"17:56:07.491"</f>
        <v>17:56:07.491</v>
      </c>
      <c r="U72" t="str">
        <f t="shared" si="6"/>
        <v>A334DD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9</v>
      </c>
      <c r="AF72" t="s">
        <v>126</v>
      </c>
      <c r="AG72">
        <v>0</v>
      </c>
      <c r="AH72">
        <v>0</v>
      </c>
      <c r="AI72">
        <v>1</v>
      </c>
      <c r="AJ72">
        <v>0</v>
      </c>
      <c r="AK72" t="s">
        <v>192</v>
      </c>
      <c r="AL72">
        <v>64.817963000000006</v>
      </c>
      <c r="AM72" t="s">
        <v>193</v>
      </c>
      <c r="AN72">
        <v>-147.85773800000001</v>
      </c>
      <c r="AO72">
        <v>100</v>
      </c>
      <c r="AP72">
        <v>500</v>
      </c>
      <c r="AQ72" t="s">
        <v>138</v>
      </c>
      <c r="AR72">
        <v>-61</v>
      </c>
      <c r="AS72">
        <v>-78</v>
      </c>
      <c r="AT72">
        <v>0</v>
      </c>
      <c r="BB72" t="str">
        <f t="shared" si="7"/>
        <v>0610</v>
      </c>
      <c r="BC72">
        <v>1</v>
      </c>
      <c r="BD72" t="str">
        <f t="shared" si="8"/>
        <v xml:space="preserve">N3054V  </v>
      </c>
      <c r="BE72">
        <v>2</v>
      </c>
      <c r="BG72">
        <v>0</v>
      </c>
      <c r="BH72">
        <v>0</v>
      </c>
      <c r="BI72">
        <v>0</v>
      </c>
      <c r="BJ72">
        <v>500</v>
      </c>
      <c r="BK72">
        <v>0</v>
      </c>
      <c r="BL72" t="s">
        <v>129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"17:56:07.896"</f>
        <v>17:56:07.896</v>
      </c>
      <c r="CF72">
        <v>895660014</v>
      </c>
      <c r="CS72">
        <v>2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130</v>
      </c>
      <c r="DA72">
        <v>142</v>
      </c>
      <c r="DB72">
        <v>3</v>
      </c>
      <c r="DC72" t="s">
        <v>131</v>
      </c>
      <c r="DD72" t="s">
        <v>132</v>
      </c>
      <c r="DG72">
        <v>64674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"04/23/2024 17:56:08.480"</f>
        <v>04/23/2024 17:56:08.480</v>
      </c>
      <c r="C73" t="str">
        <f t="shared" si="9"/>
        <v>FFDFD3C0</v>
      </c>
      <c r="D73" t="s">
        <v>139</v>
      </c>
      <c r="E73">
        <v>1</v>
      </c>
      <c r="H73">
        <v>216</v>
      </c>
      <c r="I73" t="s">
        <v>140</v>
      </c>
      <c r="J73" t="s">
        <v>141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"17:56:07.891"</f>
        <v>17:56:07.891</v>
      </c>
      <c r="T73" t="str">
        <f>"17:56:07.491"</f>
        <v>17:56:07.491</v>
      </c>
      <c r="U73" t="str">
        <f t="shared" si="6"/>
        <v>A334DD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9</v>
      </c>
      <c r="AF73" t="s">
        <v>126</v>
      </c>
      <c r="AG73">
        <v>0</v>
      </c>
      <c r="AH73">
        <v>0</v>
      </c>
      <c r="AI73">
        <v>1</v>
      </c>
      <c r="AJ73">
        <v>0</v>
      </c>
      <c r="AK73" t="s">
        <v>192</v>
      </c>
      <c r="AL73">
        <v>64.817963000000006</v>
      </c>
      <c r="AM73" t="s">
        <v>193</v>
      </c>
      <c r="AN73">
        <v>-147.85773800000001</v>
      </c>
      <c r="AO73">
        <v>100</v>
      </c>
      <c r="AP73">
        <v>500</v>
      </c>
      <c r="AQ73" t="s">
        <v>138</v>
      </c>
      <c r="AR73">
        <v>-61</v>
      </c>
      <c r="AS73">
        <v>-78</v>
      </c>
      <c r="AT73">
        <v>0</v>
      </c>
      <c r="BB73" t="str">
        <f t="shared" si="7"/>
        <v>0610</v>
      </c>
      <c r="BC73">
        <v>1</v>
      </c>
      <c r="BD73" t="str">
        <f t="shared" si="8"/>
        <v xml:space="preserve">N3054V  </v>
      </c>
      <c r="BE73">
        <v>2</v>
      </c>
      <c r="BG73">
        <v>0</v>
      </c>
      <c r="BH73">
        <v>0</v>
      </c>
      <c r="BI73">
        <v>0</v>
      </c>
      <c r="BJ73">
        <v>500</v>
      </c>
      <c r="BK73">
        <v>0</v>
      </c>
      <c r="BL73" t="s">
        <v>129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>"17:56:07.896"</f>
        <v>17:56:07.896</v>
      </c>
      <c r="CF73">
        <v>895660014</v>
      </c>
      <c r="CS73">
        <v>2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130</v>
      </c>
      <c r="DA73">
        <v>142</v>
      </c>
      <c r="DB73">
        <v>3</v>
      </c>
      <c r="DC73" t="s">
        <v>131</v>
      </c>
      <c r="DD73" t="s">
        <v>132</v>
      </c>
      <c r="DG73">
        <v>64674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"04/23/2024 17:56:08.480"</f>
        <v>04/23/2024 17:56:08.480</v>
      </c>
      <c r="C74" t="str">
        <f t="shared" si="9"/>
        <v>FFDFD3C0</v>
      </c>
      <c r="D74" t="s">
        <v>123</v>
      </c>
      <c r="E74">
        <v>21</v>
      </c>
      <c r="F74">
        <v>1021</v>
      </c>
      <c r="G74" t="s">
        <v>124</v>
      </c>
      <c r="J74" t="s">
        <v>125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"17:56:07.891"</f>
        <v>17:56:07.891</v>
      </c>
      <c r="T74" t="str">
        <f>"17:56:07.491"</f>
        <v>17:56:07.491</v>
      </c>
      <c r="U74" t="str">
        <f t="shared" si="6"/>
        <v>A334DD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9</v>
      </c>
      <c r="AF74" t="s">
        <v>126</v>
      </c>
      <c r="AG74">
        <v>0</v>
      </c>
      <c r="AH74">
        <v>0</v>
      </c>
      <c r="AI74">
        <v>1</v>
      </c>
      <c r="AJ74">
        <v>0</v>
      </c>
      <c r="AK74" t="s">
        <v>192</v>
      </c>
      <c r="AL74">
        <v>64.817963000000006</v>
      </c>
      <c r="AM74" t="s">
        <v>193</v>
      </c>
      <c r="AN74">
        <v>-147.85773800000001</v>
      </c>
      <c r="AO74">
        <v>100</v>
      </c>
      <c r="AP74">
        <v>500</v>
      </c>
      <c r="AQ74" t="s">
        <v>138</v>
      </c>
      <c r="AR74">
        <v>-61</v>
      </c>
      <c r="AS74">
        <v>-78</v>
      </c>
      <c r="AT74">
        <v>0</v>
      </c>
      <c r="BB74" t="str">
        <f t="shared" si="7"/>
        <v>0610</v>
      </c>
      <c r="BC74">
        <v>1</v>
      </c>
      <c r="BD74" t="str">
        <f t="shared" si="8"/>
        <v xml:space="preserve">N3054V  </v>
      </c>
      <c r="BE74">
        <v>2</v>
      </c>
      <c r="BG74">
        <v>0</v>
      </c>
      <c r="BH74">
        <v>0</v>
      </c>
      <c r="BI74">
        <v>0</v>
      </c>
      <c r="BJ74">
        <v>500</v>
      </c>
      <c r="BK74">
        <v>0</v>
      </c>
      <c r="BL74" t="s">
        <v>129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"17:56:07.896"</f>
        <v>17:56:07.896</v>
      </c>
      <c r="CF74">
        <v>895660014</v>
      </c>
      <c r="CS74">
        <v>2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130</v>
      </c>
      <c r="DA74">
        <v>142</v>
      </c>
      <c r="DB74">
        <v>3</v>
      </c>
      <c r="DC74" t="s">
        <v>131</v>
      </c>
      <c r="DD74" t="s">
        <v>132</v>
      </c>
      <c r="DG74">
        <v>64674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"04/23/2024 17:56:09.464"</f>
        <v>04/23/2024 17:56:09.464</v>
      </c>
      <c r="C75" t="str">
        <f t="shared" si="9"/>
        <v>FFDFD3C0</v>
      </c>
      <c r="D75" t="s">
        <v>133</v>
      </c>
      <c r="E75">
        <v>20</v>
      </c>
      <c r="H75">
        <v>329</v>
      </c>
      <c r="I75" t="s">
        <v>134</v>
      </c>
      <c r="J75" t="s">
        <v>135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"17:56:08.945"</f>
        <v>17:56:08.945</v>
      </c>
      <c r="T75" t="str">
        <f>"17:56:08.545"</f>
        <v>17:56:08.545</v>
      </c>
      <c r="U75" t="str">
        <f t="shared" si="6"/>
        <v>A334DD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9</v>
      </c>
      <c r="AF75" t="s">
        <v>126</v>
      </c>
      <c r="AG75">
        <v>0</v>
      </c>
      <c r="AH75">
        <v>0</v>
      </c>
      <c r="AI75">
        <v>1</v>
      </c>
      <c r="AJ75">
        <v>0</v>
      </c>
      <c r="AK75" t="s">
        <v>194</v>
      </c>
      <c r="AL75">
        <v>64.817576000000003</v>
      </c>
      <c r="AM75" t="s">
        <v>195</v>
      </c>
      <c r="AN75">
        <v>-147.85846699999999</v>
      </c>
      <c r="AO75">
        <v>100</v>
      </c>
      <c r="AP75">
        <v>500</v>
      </c>
      <c r="AQ75" t="s">
        <v>138</v>
      </c>
      <c r="AR75">
        <v>-62</v>
      </c>
      <c r="AS75">
        <v>-79</v>
      </c>
      <c r="AT75">
        <v>0</v>
      </c>
      <c r="BB75" t="str">
        <f t="shared" si="7"/>
        <v>0610</v>
      </c>
      <c r="BC75">
        <v>1</v>
      </c>
      <c r="BD75" t="str">
        <f t="shared" si="8"/>
        <v xml:space="preserve">N3054V  </v>
      </c>
      <c r="BE75">
        <v>2</v>
      </c>
      <c r="BG75">
        <v>0</v>
      </c>
      <c r="BH75">
        <v>0</v>
      </c>
      <c r="BI75">
        <v>0</v>
      </c>
      <c r="BJ75">
        <v>500</v>
      </c>
      <c r="BK75">
        <v>0</v>
      </c>
      <c r="BL75" t="s">
        <v>129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"17:56:08.946"</f>
        <v>17:56:08.946</v>
      </c>
      <c r="CF75">
        <v>945557648</v>
      </c>
      <c r="CS75">
        <v>2</v>
      </c>
      <c r="CT75">
        <v>2</v>
      </c>
      <c r="CU75">
        <v>0</v>
      </c>
      <c r="CV75">
        <v>2</v>
      </c>
      <c r="CW75">
        <v>0</v>
      </c>
      <c r="CX75">
        <v>6</v>
      </c>
      <c r="CY75">
        <v>7</v>
      </c>
      <c r="CZ75" t="s">
        <v>130</v>
      </c>
      <c r="DA75">
        <v>142</v>
      </c>
      <c r="DB75">
        <v>2</v>
      </c>
      <c r="DC75" t="s">
        <v>131</v>
      </c>
      <c r="DD75" t="s">
        <v>132</v>
      </c>
      <c r="DG75">
        <v>14156953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"04/23/2024 17:56:09.464"</f>
        <v>04/23/2024 17:56:09.464</v>
      </c>
      <c r="C76" t="str">
        <f t="shared" si="9"/>
        <v>FFDFD3C0</v>
      </c>
      <c r="D76" t="s">
        <v>139</v>
      </c>
      <c r="E76">
        <v>1</v>
      </c>
      <c r="H76">
        <v>216</v>
      </c>
      <c r="I76" t="s">
        <v>140</v>
      </c>
      <c r="J76" t="s">
        <v>141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"17:56:08.945"</f>
        <v>17:56:08.945</v>
      </c>
      <c r="T76" t="str">
        <f>"17:56:08.545"</f>
        <v>17:56:08.545</v>
      </c>
      <c r="U76" t="str">
        <f t="shared" si="6"/>
        <v>A334DD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9</v>
      </c>
      <c r="AF76" t="s">
        <v>126</v>
      </c>
      <c r="AG76">
        <v>0</v>
      </c>
      <c r="AH76">
        <v>0</v>
      </c>
      <c r="AI76">
        <v>1</v>
      </c>
      <c r="AJ76">
        <v>0</v>
      </c>
      <c r="AK76" t="s">
        <v>194</v>
      </c>
      <c r="AL76">
        <v>64.817576000000003</v>
      </c>
      <c r="AM76" t="s">
        <v>195</v>
      </c>
      <c r="AN76">
        <v>-147.85846699999999</v>
      </c>
      <c r="AO76">
        <v>100</v>
      </c>
      <c r="AP76">
        <v>500</v>
      </c>
      <c r="AQ76" t="s">
        <v>138</v>
      </c>
      <c r="AR76">
        <v>-62</v>
      </c>
      <c r="AS76">
        <v>-79</v>
      </c>
      <c r="AT76">
        <v>0</v>
      </c>
      <c r="BB76" t="str">
        <f t="shared" si="7"/>
        <v>0610</v>
      </c>
      <c r="BC76">
        <v>1</v>
      </c>
      <c r="BD76" t="str">
        <f t="shared" si="8"/>
        <v xml:space="preserve">N3054V  </v>
      </c>
      <c r="BE76">
        <v>2</v>
      </c>
      <c r="BG76">
        <v>0</v>
      </c>
      <c r="BH76">
        <v>0</v>
      </c>
      <c r="BI76">
        <v>0</v>
      </c>
      <c r="BJ76">
        <v>500</v>
      </c>
      <c r="BK76">
        <v>0</v>
      </c>
      <c r="BL76" t="s">
        <v>129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>"17:56:08.946"</f>
        <v>17:56:08.946</v>
      </c>
      <c r="CF76">
        <v>945557648</v>
      </c>
      <c r="CS76">
        <v>2</v>
      </c>
      <c r="CT76">
        <v>2</v>
      </c>
      <c r="CU76">
        <v>0</v>
      </c>
      <c r="CV76">
        <v>2</v>
      </c>
      <c r="CW76">
        <v>0</v>
      </c>
      <c r="CX76">
        <v>6</v>
      </c>
      <c r="CY76">
        <v>7</v>
      </c>
      <c r="CZ76" t="s">
        <v>130</v>
      </c>
      <c r="DA76">
        <v>142</v>
      </c>
      <c r="DB76">
        <v>2</v>
      </c>
      <c r="DC76" t="s">
        <v>131</v>
      </c>
      <c r="DD76" t="s">
        <v>132</v>
      </c>
      <c r="DG76">
        <v>14156953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"04/23/2024 17:56:09.496"</f>
        <v>04/23/2024 17:56:09.496</v>
      </c>
      <c r="C77" t="str">
        <f t="shared" si="9"/>
        <v>FFDFD3C0</v>
      </c>
      <c r="D77" t="s">
        <v>123</v>
      </c>
      <c r="E77">
        <v>21</v>
      </c>
      <c r="F77">
        <v>1021</v>
      </c>
      <c r="G77" t="s">
        <v>124</v>
      </c>
      <c r="J77" t="s">
        <v>125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"17:56:08.945"</f>
        <v>17:56:08.945</v>
      </c>
      <c r="T77" t="str">
        <f>"17:56:08.545"</f>
        <v>17:56:08.545</v>
      </c>
      <c r="U77" t="str">
        <f t="shared" si="6"/>
        <v>A334DD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9</v>
      </c>
      <c r="AF77" t="s">
        <v>126</v>
      </c>
      <c r="AG77">
        <v>0</v>
      </c>
      <c r="AH77">
        <v>0</v>
      </c>
      <c r="AI77">
        <v>1</v>
      </c>
      <c r="AJ77">
        <v>0</v>
      </c>
      <c r="AK77" t="s">
        <v>194</v>
      </c>
      <c r="AL77">
        <v>64.817576000000003</v>
      </c>
      <c r="AM77" t="s">
        <v>195</v>
      </c>
      <c r="AN77">
        <v>-147.85846699999999</v>
      </c>
      <c r="AO77">
        <v>100</v>
      </c>
      <c r="AP77">
        <v>500</v>
      </c>
      <c r="AQ77" t="s">
        <v>138</v>
      </c>
      <c r="AR77">
        <v>-62</v>
      </c>
      <c r="AS77">
        <v>-79</v>
      </c>
      <c r="AT77">
        <v>0</v>
      </c>
      <c r="BB77" t="str">
        <f t="shared" si="7"/>
        <v>0610</v>
      </c>
      <c r="BC77">
        <v>1</v>
      </c>
      <c r="BD77" t="str">
        <f t="shared" si="8"/>
        <v xml:space="preserve">N3054V  </v>
      </c>
      <c r="BE77">
        <v>2</v>
      </c>
      <c r="BG77">
        <v>0</v>
      </c>
      <c r="BH77">
        <v>0</v>
      </c>
      <c r="BI77">
        <v>0</v>
      </c>
      <c r="BJ77">
        <v>500</v>
      </c>
      <c r="BK77">
        <v>0</v>
      </c>
      <c r="BL77" t="s">
        <v>129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>"17:56:08.946"</f>
        <v>17:56:08.946</v>
      </c>
      <c r="CF77">
        <v>945557648</v>
      </c>
      <c r="CS77">
        <v>2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130</v>
      </c>
      <c r="DA77">
        <v>142</v>
      </c>
      <c r="DB77">
        <v>2</v>
      </c>
      <c r="DC77" t="s">
        <v>131</v>
      </c>
      <c r="DD77" t="s">
        <v>132</v>
      </c>
      <c r="DG77">
        <v>14156953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"04/23/2024 17:56:10.417"</f>
        <v>04/23/2024 17:56:10.417</v>
      </c>
      <c r="C78" t="str">
        <f t="shared" si="9"/>
        <v>FFDFD3C0</v>
      </c>
      <c r="D78" t="s">
        <v>133</v>
      </c>
      <c r="E78">
        <v>20</v>
      </c>
      <c r="H78">
        <v>329</v>
      </c>
      <c r="I78" t="s">
        <v>134</v>
      </c>
      <c r="J78" t="s">
        <v>135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"17:56:10.008"</f>
        <v>17:56:10.008</v>
      </c>
      <c r="T78" t="str">
        <f>"17:56:09.608"</f>
        <v>17:56:09.608</v>
      </c>
      <c r="U78" t="str">
        <f t="shared" si="6"/>
        <v>A334DD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9</v>
      </c>
      <c r="AF78" t="s">
        <v>126</v>
      </c>
      <c r="AG78">
        <v>0</v>
      </c>
      <c r="AH78">
        <v>0</v>
      </c>
      <c r="AI78">
        <v>1</v>
      </c>
      <c r="AJ78">
        <v>0</v>
      </c>
      <c r="AK78" t="s">
        <v>196</v>
      </c>
      <c r="AL78">
        <v>64.817147000000006</v>
      </c>
      <c r="AM78" t="s">
        <v>197</v>
      </c>
      <c r="AN78">
        <v>-147.85915399999999</v>
      </c>
      <c r="AO78">
        <v>100</v>
      </c>
      <c r="AP78">
        <v>500</v>
      </c>
      <c r="AQ78" t="s">
        <v>138</v>
      </c>
      <c r="AR78">
        <v>-63</v>
      </c>
      <c r="AS78">
        <v>-80</v>
      </c>
      <c r="AT78">
        <v>0</v>
      </c>
      <c r="BB78" t="str">
        <f t="shared" si="7"/>
        <v>0610</v>
      </c>
      <c r="BC78">
        <v>1</v>
      </c>
      <c r="BD78" t="str">
        <f t="shared" si="8"/>
        <v xml:space="preserve">N3054V  </v>
      </c>
      <c r="BE78">
        <v>2</v>
      </c>
      <c r="BG78">
        <v>0</v>
      </c>
      <c r="BH78">
        <v>0</v>
      </c>
      <c r="BI78">
        <v>0</v>
      </c>
      <c r="BJ78">
        <v>500</v>
      </c>
      <c r="BK78">
        <v>0</v>
      </c>
      <c r="BL78" t="s">
        <v>129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"17:56:10.010"</f>
        <v>17:56:10.010</v>
      </c>
      <c r="CF78">
        <v>10453879</v>
      </c>
      <c r="CS78">
        <v>2</v>
      </c>
      <c r="CT78">
        <v>2</v>
      </c>
      <c r="CU78">
        <v>0</v>
      </c>
      <c r="CV78">
        <v>2</v>
      </c>
      <c r="CW78">
        <v>0</v>
      </c>
      <c r="CX78">
        <v>5</v>
      </c>
      <c r="CY78">
        <v>7</v>
      </c>
      <c r="CZ78" t="s">
        <v>130</v>
      </c>
      <c r="DA78">
        <v>142</v>
      </c>
      <c r="DB78">
        <v>3</v>
      </c>
      <c r="DC78" t="s">
        <v>131</v>
      </c>
      <c r="DD78" t="s">
        <v>132</v>
      </c>
      <c r="DG78">
        <v>64838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"04/23/2024 17:56:10.417"</f>
        <v>04/23/2024 17:56:10.417</v>
      </c>
      <c r="C79" t="str">
        <f t="shared" si="9"/>
        <v>FFDFD3C0</v>
      </c>
      <c r="D79" t="s">
        <v>139</v>
      </c>
      <c r="E79">
        <v>1</v>
      </c>
      <c r="H79">
        <v>216</v>
      </c>
      <c r="I79" t="s">
        <v>140</v>
      </c>
      <c r="J79" t="s">
        <v>141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"17:56:10.008"</f>
        <v>17:56:10.008</v>
      </c>
      <c r="T79" t="str">
        <f>"17:56:09.608"</f>
        <v>17:56:09.608</v>
      </c>
      <c r="U79" t="str">
        <f t="shared" si="6"/>
        <v>A334DD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9</v>
      </c>
      <c r="AF79" t="s">
        <v>126</v>
      </c>
      <c r="AG79">
        <v>0</v>
      </c>
      <c r="AH79">
        <v>0</v>
      </c>
      <c r="AI79">
        <v>1</v>
      </c>
      <c r="AJ79">
        <v>0</v>
      </c>
      <c r="AK79" t="s">
        <v>196</v>
      </c>
      <c r="AL79">
        <v>64.817147000000006</v>
      </c>
      <c r="AM79" t="s">
        <v>197</v>
      </c>
      <c r="AN79">
        <v>-147.85915399999999</v>
      </c>
      <c r="AO79">
        <v>100</v>
      </c>
      <c r="AP79">
        <v>500</v>
      </c>
      <c r="AQ79" t="s">
        <v>138</v>
      </c>
      <c r="AR79">
        <v>-63</v>
      </c>
      <c r="AS79">
        <v>-80</v>
      </c>
      <c r="AT79">
        <v>0</v>
      </c>
      <c r="BB79" t="str">
        <f t="shared" si="7"/>
        <v>0610</v>
      </c>
      <c r="BC79">
        <v>1</v>
      </c>
      <c r="BD79" t="str">
        <f t="shared" si="8"/>
        <v xml:space="preserve">N3054V  </v>
      </c>
      <c r="BE79">
        <v>2</v>
      </c>
      <c r="BG79">
        <v>0</v>
      </c>
      <c r="BH79">
        <v>0</v>
      </c>
      <c r="BI79">
        <v>0</v>
      </c>
      <c r="BJ79">
        <v>500</v>
      </c>
      <c r="BK79">
        <v>0</v>
      </c>
      <c r="BL79" t="s">
        <v>129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>"17:56:10.010"</f>
        <v>17:56:10.010</v>
      </c>
      <c r="CF79">
        <v>10453879</v>
      </c>
      <c r="CS79">
        <v>2</v>
      </c>
      <c r="CT79">
        <v>2</v>
      </c>
      <c r="CU79">
        <v>0</v>
      </c>
      <c r="CV79">
        <v>2</v>
      </c>
      <c r="CW79">
        <v>0</v>
      </c>
      <c r="CX79">
        <v>5</v>
      </c>
      <c r="CY79">
        <v>7</v>
      </c>
      <c r="CZ79" t="s">
        <v>130</v>
      </c>
      <c r="DA79">
        <v>142</v>
      </c>
      <c r="DB79">
        <v>3</v>
      </c>
      <c r="DC79" t="s">
        <v>131</v>
      </c>
      <c r="DD79" t="s">
        <v>132</v>
      </c>
      <c r="DG79">
        <v>64838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"04/23/2024 17:56:10.417"</f>
        <v>04/23/2024 17:56:10.417</v>
      </c>
      <c r="C80" t="str">
        <f t="shared" si="9"/>
        <v>FFDFD3C0</v>
      </c>
      <c r="D80" t="s">
        <v>123</v>
      </c>
      <c r="E80">
        <v>21</v>
      </c>
      <c r="F80">
        <v>1021</v>
      </c>
      <c r="G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"17:56:10.008"</f>
        <v>17:56:10.008</v>
      </c>
      <c r="T80" t="str">
        <f>"17:56:09.608"</f>
        <v>17:56:09.608</v>
      </c>
      <c r="U80" t="str">
        <f t="shared" si="6"/>
        <v>A334DD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9</v>
      </c>
      <c r="AF80" t="s">
        <v>126</v>
      </c>
      <c r="AG80">
        <v>0</v>
      </c>
      <c r="AH80">
        <v>0</v>
      </c>
      <c r="AI80">
        <v>1</v>
      </c>
      <c r="AJ80">
        <v>0</v>
      </c>
      <c r="AK80" t="s">
        <v>196</v>
      </c>
      <c r="AL80">
        <v>64.817147000000006</v>
      </c>
      <c r="AM80" t="s">
        <v>197</v>
      </c>
      <c r="AN80">
        <v>-147.85915399999999</v>
      </c>
      <c r="AO80">
        <v>100</v>
      </c>
      <c r="AP80">
        <v>500</v>
      </c>
      <c r="AQ80" t="s">
        <v>138</v>
      </c>
      <c r="AR80">
        <v>-63</v>
      </c>
      <c r="AS80">
        <v>-80</v>
      </c>
      <c r="AT80">
        <v>0</v>
      </c>
      <c r="BB80" t="str">
        <f t="shared" si="7"/>
        <v>0610</v>
      </c>
      <c r="BC80">
        <v>1</v>
      </c>
      <c r="BD80" t="str">
        <f t="shared" si="8"/>
        <v xml:space="preserve">N3054V  </v>
      </c>
      <c r="BE80">
        <v>2</v>
      </c>
      <c r="BG80">
        <v>0</v>
      </c>
      <c r="BH80">
        <v>0</v>
      </c>
      <c r="BI80">
        <v>0</v>
      </c>
      <c r="BJ80">
        <v>500</v>
      </c>
      <c r="BK80">
        <v>0</v>
      </c>
      <c r="BL80" t="s">
        <v>129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"17:56:10.010"</f>
        <v>17:56:10.010</v>
      </c>
      <c r="CF80">
        <v>10453879</v>
      </c>
      <c r="CS80">
        <v>2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130</v>
      </c>
      <c r="DA80">
        <v>142</v>
      </c>
      <c r="DB80">
        <v>3</v>
      </c>
      <c r="DC80" t="s">
        <v>131</v>
      </c>
      <c r="DD80" t="s">
        <v>132</v>
      </c>
      <c r="DG80">
        <v>64838</v>
      </c>
      <c r="DI80">
        <v>0</v>
      </c>
      <c r="DJ80">
        <v>0</v>
      </c>
      <c r="DK80">
        <v>1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"04/23/2024 17:56:11.323"</f>
        <v>04/23/2024 17:56:11.323</v>
      </c>
      <c r="C81" t="str">
        <f t="shared" si="9"/>
        <v>FFDFD3C0</v>
      </c>
      <c r="D81" t="s">
        <v>133</v>
      </c>
      <c r="E81">
        <v>20</v>
      </c>
      <c r="H81">
        <v>329</v>
      </c>
      <c r="I81" t="s">
        <v>134</v>
      </c>
      <c r="J81" t="s">
        <v>135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"17:56:10.953"</f>
        <v>17:56:10.953</v>
      </c>
      <c r="T81" t="str">
        <f>"17:56:10.653"</f>
        <v>17:56:10.653</v>
      </c>
      <c r="U81" t="str">
        <f t="shared" si="6"/>
        <v>A334DD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9</v>
      </c>
      <c r="AF81" t="s">
        <v>126</v>
      </c>
      <c r="AG81">
        <v>0</v>
      </c>
      <c r="AH81">
        <v>0</v>
      </c>
      <c r="AI81">
        <v>1</v>
      </c>
      <c r="AJ81">
        <v>0</v>
      </c>
      <c r="AK81" t="s">
        <v>198</v>
      </c>
      <c r="AL81">
        <v>64.816824999999994</v>
      </c>
      <c r="AM81" t="s">
        <v>199</v>
      </c>
      <c r="AN81">
        <v>-147.85983999999999</v>
      </c>
      <c r="AO81">
        <v>100</v>
      </c>
      <c r="AP81">
        <v>500</v>
      </c>
      <c r="AQ81" t="s">
        <v>138</v>
      </c>
      <c r="AR81">
        <v>-63</v>
      </c>
      <c r="AS81">
        <v>-80</v>
      </c>
      <c r="AT81">
        <v>0</v>
      </c>
      <c r="BB81" t="str">
        <f t="shared" si="7"/>
        <v>0610</v>
      </c>
      <c r="BC81">
        <v>1</v>
      </c>
      <c r="BD81" t="str">
        <f t="shared" si="8"/>
        <v xml:space="preserve">N3054V  </v>
      </c>
      <c r="BE81">
        <v>2</v>
      </c>
      <c r="BG81">
        <v>0</v>
      </c>
      <c r="BH81">
        <v>0</v>
      </c>
      <c r="BI81">
        <v>0</v>
      </c>
      <c r="BJ81">
        <v>500</v>
      </c>
      <c r="BK81">
        <v>0</v>
      </c>
      <c r="BL81" t="s">
        <v>129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"17:56:10.955"</f>
        <v>17:56:10.955</v>
      </c>
      <c r="CF81">
        <v>955361783</v>
      </c>
      <c r="CS81">
        <v>2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130</v>
      </c>
      <c r="DA81">
        <v>142</v>
      </c>
      <c r="DB81">
        <v>3</v>
      </c>
      <c r="DC81" t="s">
        <v>131</v>
      </c>
      <c r="DD81" t="s">
        <v>132</v>
      </c>
      <c r="DG81">
        <v>64913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"04/23/2024 17:56:11.323"</f>
        <v>04/23/2024 17:56:11.323</v>
      </c>
      <c r="C82" t="str">
        <f t="shared" si="9"/>
        <v>FFDFD3C0</v>
      </c>
      <c r="D82" t="s">
        <v>139</v>
      </c>
      <c r="E82">
        <v>1</v>
      </c>
      <c r="H82">
        <v>216</v>
      </c>
      <c r="I82" t="s">
        <v>140</v>
      </c>
      <c r="J82" t="s">
        <v>141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"17:56:10.953"</f>
        <v>17:56:10.953</v>
      </c>
      <c r="T82" t="str">
        <f>"17:56:10.653"</f>
        <v>17:56:10.653</v>
      </c>
      <c r="U82" t="str">
        <f t="shared" si="6"/>
        <v>A334DD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9</v>
      </c>
      <c r="AF82" t="s">
        <v>126</v>
      </c>
      <c r="AG82">
        <v>0</v>
      </c>
      <c r="AH82">
        <v>0</v>
      </c>
      <c r="AI82">
        <v>1</v>
      </c>
      <c r="AJ82">
        <v>0</v>
      </c>
      <c r="AK82" t="s">
        <v>198</v>
      </c>
      <c r="AL82">
        <v>64.816824999999994</v>
      </c>
      <c r="AM82" t="s">
        <v>199</v>
      </c>
      <c r="AN82">
        <v>-147.85983999999999</v>
      </c>
      <c r="AO82">
        <v>100</v>
      </c>
      <c r="AP82">
        <v>500</v>
      </c>
      <c r="AQ82" t="s">
        <v>138</v>
      </c>
      <c r="AR82">
        <v>-63</v>
      </c>
      <c r="AS82">
        <v>-80</v>
      </c>
      <c r="AT82">
        <v>0</v>
      </c>
      <c r="BB82" t="str">
        <f t="shared" si="7"/>
        <v>0610</v>
      </c>
      <c r="BC82">
        <v>1</v>
      </c>
      <c r="BD82" t="str">
        <f t="shared" si="8"/>
        <v xml:space="preserve">N3054V  </v>
      </c>
      <c r="BE82">
        <v>2</v>
      </c>
      <c r="BG82">
        <v>0</v>
      </c>
      <c r="BH82">
        <v>0</v>
      </c>
      <c r="BI82">
        <v>0</v>
      </c>
      <c r="BJ82">
        <v>500</v>
      </c>
      <c r="BK82">
        <v>0</v>
      </c>
      <c r="BL82" t="s">
        <v>129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"17:56:10.955"</f>
        <v>17:56:10.955</v>
      </c>
      <c r="CF82">
        <v>955361783</v>
      </c>
      <c r="CS82">
        <v>2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130</v>
      </c>
      <c r="DA82">
        <v>142</v>
      </c>
      <c r="DB82">
        <v>3</v>
      </c>
      <c r="DC82" t="s">
        <v>131</v>
      </c>
      <c r="DD82" t="s">
        <v>132</v>
      </c>
      <c r="DG82">
        <v>64913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"04/23/2024 17:56:11.323"</f>
        <v>04/23/2024 17:56:11.323</v>
      </c>
      <c r="C83" t="str">
        <f t="shared" si="9"/>
        <v>FFDFD3C0</v>
      </c>
      <c r="D83" t="s">
        <v>123</v>
      </c>
      <c r="E83">
        <v>21</v>
      </c>
      <c r="F83">
        <v>1021</v>
      </c>
      <c r="G83" t="s">
        <v>124</v>
      </c>
      <c r="J83" t="s">
        <v>125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"17:56:10.953"</f>
        <v>17:56:10.953</v>
      </c>
      <c r="T83" t="str">
        <f>"17:56:10.653"</f>
        <v>17:56:10.653</v>
      </c>
      <c r="U83" t="str">
        <f t="shared" si="6"/>
        <v>A334DD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9</v>
      </c>
      <c r="AF83" t="s">
        <v>126</v>
      </c>
      <c r="AG83">
        <v>0</v>
      </c>
      <c r="AH83">
        <v>0</v>
      </c>
      <c r="AI83">
        <v>1</v>
      </c>
      <c r="AJ83">
        <v>0</v>
      </c>
      <c r="AK83" t="s">
        <v>198</v>
      </c>
      <c r="AL83">
        <v>64.816824999999994</v>
      </c>
      <c r="AM83" t="s">
        <v>199</v>
      </c>
      <c r="AN83">
        <v>-147.85983999999999</v>
      </c>
      <c r="AO83">
        <v>100</v>
      </c>
      <c r="AP83">
        <v>500</v>
      </c>
      <c r="AQ83" t="s">
        <v>138</v>
      </c>
      <c r="AR83">
        <v>-63</v>
      </c>
      <c r="AS83">
        <v>-80</v>
      </c>
      <c r="AT83">
        <v>0</v>
      </c>
      <c r="BB83" t="str">
        <f t="shared" si="7"/>
        <v>0610</v>
      </c>
      <c r="BC83">
        <v>1</v>
      </c>
      <c r="BD83" t="str">
        <f t="shared" si="8"/>
        <v xml:space="preserve">N3054V  </v>
      </c>
      <c r="BE83">
        <v>2</v>
      </c>
      <c r="BG83">
        <v>0</v>
      </c>
      <c r="BH83">
        <v>0</v>
      </c>
      <c r="BI83">
        <v>0</v>
      </c>
      <c r="BJ83">
        <v>500</v>
      </c>
      <c r="BK83">
        <v>0</v>
      </c>
      <c r="BL83" t="s">
        <v>129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"17:56:10.955"</f>
        <v>17:56:10.955</v>
      </c>
      <c r="CF83">
        <v>955361783</v>
      </c>
      <c r="CS83">
        <v>2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130</v>
      </c>
      <c r="DA83">
        <v>142</v>
      </c>
      <c r="DB83">
        <v>3</v>
      </c>
      <c r="DC83" t="s">
        <v>131</v>
      </c>
      <c r="DD83" t="s">
        <v>132</v>
      </c>
      <c r="DG83">
        <v>64913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"04/23/2024 17:56:12.933"</f>
        <v>04/23/2024 17:56:12.933</v>
      </c>
      <c r="C84" t="str">
        <f t="shared" si="9"/>
        <v>FFDFD3C0</v>
      </c>
      <c r="D84" t="s">
        <v>123</v>
      </c>
      <c r="E84">
        <v>21</v>
      </c>
      <c r="F84">
        <v>1021</v>
      </c>
      <c r="G84" t="s">
        <v>124</v>
      </c>
      <c r="J84" t="s">
        <v>125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ref="S84:T86" si="11">"17:56:12.500"</f>
        <v>17:56:12.500</v>
      </c>
      <c r="T84" t="str">
        <f t="shared" si="11"/>
        <v>17:56:12.500</v>
      </c>
      <c r="U84" t="str">
        <f t="shared" si="6"/>
        <v>A334DD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9</v>
      </c>
      <c r="AF84" t="s">
        <v>126</v>
      </c>
      <c r="AG84">
        <v>0</v>
      </c>
      <c r="AH84">
        <v>0</v>
      </c>
      <c r="AI84">
        <v>1</v>
      </c>
      <c r="AJ84">
        <v>0</v>
      </c>
      <c r="AK84" t="s">
        <v>200</v>
      </c>
      <c r="AL84">
        <v>64.816225000000003</v>
      </c>
      <c r="AM84" t="s">
        <v>201</v>
      </c>
      <c r="AN84">
        <v>-147.86087000000001</v>
      </c>
      <c r="AO84">
        <v>100</v>
      </c>
      <c r="AP84">
        <v>500</v>
      </c>
      <c r="AQ84" t="s">
        <v>138</v>
      </c>
      <c r="AR84">
        <v>-64</v>
      </c>
      <c r="AS84">
        <v>-82</v>
      </c>
      <c r="AT84">
        <v>0</v>
      </c>
      <c r="BB84" t="str">
        <f t="shared" si="7"/>
        <v>0610</v>
      </c>
      <c r="BC84">
        <v>1</v>
      </c>
      <c r="BD84" t="str">
        <f t="shared" si="8"/>
        <v xml:space="preserve">N3054V  </v>
      </c>
      <c r="BE84">
        <v>2</v>
      </c>
      <c r="BG84">
        <v>0</v>
      </c>
      <c r="BH84">
        <v>0</v>
      </c>
      <c r="BI84">
        <v>0</v>
      </c>
      <c r="BJ84">
        <v>500</v>
      </c>
      <c r="BK84">
        <v>0</v>
      </c>
      <c r="BL84" t="s">
        <v>129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"17:56:12.500"</f>
        <v>17:56:12.500</v>
      </c>
      <c r="CF84">
        <v>500211182</v>
      </c>
      <c r="CS84">
        <v>2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130</v>
      </c>
      <c r="DA84">
        <v>142</v>
      </c>
      <c r="DB84">
        <v>2</v>
      </c>
      <c r="DC84" t="s">
        <v>131</v>
      </c>
      <c r="DD84" t="s">
        <v>132</v>
      </c>
      <c r="DG84">
        <v>14157185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"04/23/2024 17:56:12.933"</f>
        <v>04/23/2024 17:56:12.933</v>
      </c>
      <c r="C85" t="str">
        <f t="shared" si="9"/>
        <v>FFDFD3C0</v>
      </c>
      <c r="D85" t="s">
        <v>139</v>
      </c>
      <c r="E85">
        <v>1</v>
      </c>
      <c r="H85">
        <v>216</v>
      </c>
      <c r="I85" t="s">
        <v>140</v>
      </c>
      <c r="J85" t="s">
        <v>141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 t="shared" si="11"/>
        <v>17:56:12.500</v>
      </c>
      <c r="T85" t="str">
        <f t="shared" si="11"/>
        <v>17:56:12.500</v>
      </c>
      <c r="U85" t="str">
        <f t="shared" si="6"/>
        <v>A334DD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9</v>
      </c>
      <c r="AF85" t="s">
        <v>126</v>
      </c>
      <c r="AG85">
        <v>0</v>
      </c>
      <c r="AH85">
        <v>0</v>
      </c>
      <c r="AI85">
        <v>1</v>
      </c>
      <c r="AJ85">
        <v>0</v>
      </c>
      <c r="AK85" t="s">
        <v>200</v>
      </c>
      <c r="AL85">
        <v>64.816225000000003</v>
      </c>
      <c r="AM85" t="s">
        <v>201</v>
      </c>
      <c r="AN85">
        <v>-147.86087000000001</v>
      </c>
      <c r="AO85">
        <v>100</v>
      </c>
      <c r="AP85">
        <v>500</v>
      </c>
      <c r="AQ85" t="s">
        <v>138</v>
      </c>
      <c r="AR85">
        <v>-64</v>
      </c>
      <c r="AS85">
        <v>-82</v>
      </c>
      <c r="AT85">
        <v>0</v>
      </c>
      <c r="BB85" t="str">
        <f t="shared" si="7"/>
        <v>0610</v>
      </c>
      <c r="BC85">
        <v>1</v>
      </c>
      <c r="BD85" t="str">
        <f t="shared" si="8"/>
        <v xml:space="preserve">N3054V  </v>
      </c>
      <c r="BE85">
        <v>2</v>
      </c>
      <c r="BG85">
        <v>0</v>
      </c>
      <c r="BH85">
        <v>0</v>
      </c>
      <c r="BI85">
        <v>0</v>
      </c>
      <c r="BJ85">
        <v>500</v>
      </c>
      <c r="BK85">
        <v>0</v>
      </c>
      <c r="BL85" t="s">
        <v>129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"17:56:12.500"</f>
        <v>17:56:12.500</v>
      </c>
      <c r="CF85">
        <v>500211182</v>
      </c>
      <c r="CS85">
        <v>2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130</v>
      </c>
      <c r="DA85">
        <v>142</v>
      </c>
      <c r="DB85">
        <v>2</v>
      </c>
      <c r="DC85" t="s">
        <v>131</v>
      </c>
      <c r="DD85" t="s">
        <v>132</v>
      </c>
      <c r="DG85">
        <v>14157185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"04/23/2024 17:56:12.933"</f>
        <v>04/23/2024 17:56:12.933</v>
      </c>
      <c r="C86" t="str">
        <f t="shared" si="9"/>
        <v>FFDFD3C0</v>
      </c>
      <c r="D86" t="s">
        <v>133</v>
      </c>
      <c r="E86">
        <v>20</v>
      </c>
      <c r="H86">
        <v>329</v>
      </c>
      <c r="I86" t="s">
        <v>134</v>
      </c>
      <c r="J86" t="s">
        <v>135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 t="shared" si="11"/>
        <v>17:56:12.500</v>
      </c>
      <c r="T86" t="str">
        <f t="shared" si="11"/>
        <v>17:56:12.500</v>
      </c>
      <c r="U86" t="str">
        <f t="shared" si="6"/>
        <v>A334DD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9</v>
      </c>
      <c r="AF86" t="s">
        <v>126</v>
      </c>
      <c r="AG86">
        <v>0</v>
      </c>
      <c r="AH86">
        <v>0</v>
      </c>
      <c r="AI86">
        <v>1</v>
      </c>
      <c r="AJ86">
        <v>0</v>
      </c>
      <c r="AK86" t="s">
        <v>200</v>
      </c>
      <c r="AL86">
        <v>64.816225000000003</v>
      </c>
      <c r="AM86" t="s">
        <v>201</v>
      </c>
      <c r="AN86">
        <v>-147.86087000000001</v>
      </c>
      <c r="AO86">
        <v>100</v>
      </c>
      <c r="AP86">
        <v>500</v>
      </c>
      <c r="AQ86" t="s">
        <v>138</v>
      </c>
      <c r="AR86">
        <v>-64</v>
      </c>
      <c r="AS86">
        <v>-82</v>
      </c>
      <c r="AT86">
        <v>0</v>
      </c>
      <c r="BB86" t="str">
        <f t="shared" si="7"/>
        <v>0610</v>
      </c>
      <c r="BC86">
        <v>1</v>
      </c>
      <c r="BD86" t="str">
        <f t="shared" si="8"/>
        <v xml:space="preserve">N3054V  </v>
      </c>
      <c r="BE86">
        <v>2</v>
      </c>
      <c r="BG86">
        <v>0</v>
      </c>
      <c r="BH86">
        <v>0</v>
      </c>
      <c r="BI86">
        <v>0</v>
      </c>
      <c r="BJ86">
        <v>500</v>
      </c>
      <c r="BK86">
        <v>0</v>
      </c>
      <c r="BL86" t="s">
        <v>129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"17:56:12.500"</f>
        <v>17:56:12.500</v>
      </c>
      <c r="CF86">
        <v>500211182</v>
      </c>
      <c r="CS86">
        <v>2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130</v>
      </c>
      <c r="DA86">
        <v>142</v>
      </c>
      <c r="DB86">
        <v>2</v>
      </c>
      <c r="DC86" t="s">
        <v>131</v>
      </c>
      <c r="DD86" t="s">
        <v>132</v>
      </c>
      <c r="DG86">
        <v>14157185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"04/23/2024 17:56:13.885"</f>
        <v>04/23/2024 17:56:13.885</v>
      </c>
      <c r="C87" t="str">
        <f t="shared" si="9"/>
        <v>FFDFD3C0</v>
      </c>
      <c r="D87" t="s">
        <v>123</v>
      </c>
      <c r="E87">
        <v>21</v>
      </c>
      <c r="F87">
        <v>1021</v>
      </c>
      <c r="G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"17:56:13.563"</f>
        <v>17:56:13.563</v>
      </c>
      <c r="T87" t="str">
        <f>"17:56:13.063"</f>
        <v>17:56:13.063</v>
      </c>
      <c r="U87" t="str">
        <f t="shared" si="6"/>
        <v>A334DD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9</v>
      </c>
      <c r="AF87" t="s">
        <v>126</v>
      </c>
      <c r="AG87">
        <v>0</v>
      </c>
      <c r="AH87">
        <v>0</v>
      </c>
      <c r="AI87">
        <v>1</v>
      </c>
      <c r="AJ87">
        <v>0</v>
      </c>
      <c r="AK87" t="s">
        <v>202</v>
      </c>
      <c r="AL87">
        <v>64.815837999999999</v>
      </c>
      <c r="AM87" t="s">
        <v>203</v>
      </c>
      <c r="AN87">
        <v>-147.86166399999999</v>
      </c>
      <c r="AO87">
        <v>100</v>
      </c>
      <c r="AP87">
        <v>500</v>
      </c>
      <c r="AQ87" t="s">
        <v>138</v>
      </c>
      <c r="AR87">
        <v>-65</v>
      </c>
      <c r="AS87">
        <v>-83</v>
      </c>
      <c r="AT87">
        <v>0</v>
      </c>
      <c r="BB87" t="str">
        <f t="shared" si="7"/>
        <v>0610</v>
      </c>
      <c r="BC87">
        <v>1</v>
      </c>
      <c r="BD87" t="str">
        <f t="shared" si="8"/>
        <v xml:space="preserve">N3054V  </v>
      </c>
      <c r="BE87">
        <v>2</v>
      </c>
      <c r="BG87">
        <v>0</v>
      </c>
      <c r="BH87">
        <v>0</v>
      </c>
      <c r="BI87">
        <v>0</v>
      </c>
      <c r="BJ87">
        <v>500</v>
      </c>
      <c r="BK87">
        <v>0</v>
      </c>
      <c r="BL87" t="s">
        <v>129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"17:56:13.565"</f>
        <v>17:56:13.565</v>
      </c>
      <c r="CF87">
        <v>565107388</v>
      </c>
      <c r="CS87">
        <v>2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130</v>
      </c>
      <c r="DA87">
        <v>142</v>
      </c>
      <c r="DB87">
        <v>2</v>
      </c>
      <c r="DC87" t="s">
        <v>131</v>
      </c>
      <c r="DD87" t="s">
        <v>132</v>
      </c>
      <c r="DG87">
        <v>14157258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"04/23/2024 17:56:13.885"</f>
        <v>04/23/2024 17:56:13.885</v>
      </c>
      <c r="C88" t="str">
        <f t="shared" si="9"/>
        <v>FFDFD3C0</v>
      </c>
      <c r="D88" t="s">
        <v>133</v>
      </c>
      <c r="E88">
        <v>20</v>
      </c>
      <c r="H88">
        <v>329</v>
      </c>
      <c r="I88" t="s">
        <v>134</v>
      </c>
      <c r="J88" t="s">
        <v>135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"17:56:13.563"</f>
        <v>17:56:13.563</v>
      </c>
      <c r="T88" t="str">
        <f>"17:56:13.063"</f>
        <v>17:56:13.063</v>
      </c>
      <c r="U88" t="str">
        <f t="shared" si="6"/>
        <v>A334DD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9</v>
      </c>
      <c r="AF88" t="s">
        <v>126</v>
      </c>
      <c r="AG88">
        <v>0</v>
      </c>
      <c r="AH88">
        <v>0</v>
      </c>
      <c r="AI88">
        <v>1</v>
      </c>
      <c r="AJ88">
        <v>0</v>
      </c>
      <c r="AK88" t="s">
        <v>202</v>
      </c>
      <c r="AL88">
        <v>64.815837999999999</v>
      </c>
      <c r="AM88" t="s">
        <v>203</v>
      </c>
      <c r="AN88">
        <v>-147.86166399999999</v>
      </c>
      <c r="AO88">
        <v>100</v>
      </c>
      <c r="AP88">
        <v>500</v>
      </c>
      <c r="AQ88" t="s">
        <v>138</v>
      </c>
      <c r="AR88">
        <v>-65</v>
      </c>
      <c r="AS88">
        <v>-83</v>
      </c>
      <c r="AT88">
        <v>0</v>
      </c>
      <c r="BB88" t="str">
        <f t="shared" si="7"/>
        <v>0610</v>
      </c>
      <c r="BC88">
        <v>1</v>
      </c>
      <c r="BD88" t="str">
        <f t="shared" si="8"/>
        <v xml:space="preserve">N3054V  </v>
      </c>
      <c r="BE88">
        <v>2</v>
      </c>
      <c r="BG88">
        <v>0</v>
      </c>
      <c r="BH88">
        <v>0</v>
      </c>
      <c r="BI88">
        <v>0</v>
      </c>
      <c r="BJ88">
        <v>500</v>
      </c>
      <c r="BK88">
        <v>0</v>
      </c>
      <c r="BL88" t="s">
        <v>129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>"17:56:13.565"</f>
        <v>17:56:13.565</v>
      </c>
      <c r="CF88">
        <v>565107388</v>
      </c>
      <c r="CS88">
        <v>2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130</v>
      </c>
      <c r="DA88">
        <v>142</v>
      </c>
      <c r="DB88">
        <v>2</v>
      </c>
      <c r="DC88" t="s">
        <v>131</v>
      </c>
      <c r="DD88" t="s">
        <v>132</v>
      </c>
      <c r="DG88">
        <v>14157258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"04/23/2024 17:56:13.885"</f>
        <v>04/23/2024 17:56:13.885</v>
      </c>
      <c r="C89" t="str">
        <f t="shared" si="9"/>
        <v>FFDFD3C0</v>
      </c>
      <c r="D89" t="s">
        <v>139</v>
      </c>
      <c r="E89">
        <v>1</v>
      </c>
      <c r="H89">
        <v>216</v>
      </c>
      <c r="I89" t="s">
        <v>140</v>
      </c>
      <c r="J89" t="s">
        <v>141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"17:56:13.563"</f>
        <v>17:56:13.563</v>
      </c>
      <c r="T89" t="str">
        <f>"17:56:13.063"</f>
        <v>17:56:13.063</v>
      </c>
      <c r="U89" t="str">
        <f t="shared" si="6"/>
        <v>A334DD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9</v>
      </c>
      <c r="AF89" t="s">
        <v>126</v>
      </c>
      <c r="AG89">
        <v>0</v>
      </c>
      <c r="AH89">
        <v>0</v>
      </c>
      <c r="AI89">
        <v>1</v>
      </c>
      <c r="AJ89">
        <v>0</v>
      </c>
      <c r="AK89" t="s">
        <v>202</v>
      </c>
      <c r="AL89">
        <v>64.815837999999999</v>
      </c>
      <c r="AM89" t="s">
        <v>203</v>
      </c>
      <c r="AN89">
        <v>-147.86166399999999</v>
      </c>
      <c r="AO89">
        <v>100</v>
      </c>
      <c r="AP89">
        <v>500</v>
      </c>
      <c r="AQ89" t="s">
        <v>138</v>
      </c>
      <c r="AR89">
        <v>-65</v>
      </c>
      <c r="AS89">
        <v>-83</v>
      </c>
      <c r="AT89">
        <v>0</v>
      </c>
      <c r="BB89" t="str">
        <f t="shared" si="7"/>
        <v>0610</v>
      </c>
      <c r="BC89">
        <v>1</v>
      </c>
      <c r="BD89" t="str">
        <f t="shared" si="8"/>
        <v xml:space="preserve">N3054V  </v>
      </c>
      <c r="BE89">
        <v>2</v>
      </c>
      <c r="BG89">
        <v>0</v>
      </c>
      <c r="BH89">
        <v>0</v>
      </c>
      <c r="BI89">
        <v>0</v>
      </c>
      <c r="BJ89">
        <v>500</v>
      </c>
      <c r="BK89">
        <v>0</v>
      </c>
      <c r="BL89" t="s">
        <v>129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>"17:56:13.565"</f>
        <v>17:56:13.565</v>
      </c>
      <c r="CF89">
        <v>565107388</v>
      </c>
      <c r="CS89">
        <v>2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130</v>
      </c>
      <c r="DA89">
        <v>142</v>
      </c>
      <c r="DB89">
        <v>2</v>
      </c>
      <c r="DC89" t="s">
        <v>131</v>
      </c>
      <c r="DD89" t="s">
        <v>132</v>
      </c>
      <c r="DG89">
        <v>14157258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"04/23/2024 17:56:15.932"</f>
        <v>04/23/2024 17:56:15.932</v>
      </c>
      <c r="C90" t="str">
        <f t="shared" si="9"/>
        <v>FFDFD3C0</v>
      </c>
      <c r="D90" t="s">
        <v>133</v>
      </c>
      <c r="E90">
        <v>20</v>
      </c>
      <c r="H90">
        <v>329</v>
      </c>
      <c r="I90" t="s">
        <v>134</v>
      </c>
      <c r="J90" t="s">
        <v>135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"17:56:15.586"</f>
        <v>17:56:15.586</v>
      </c>
      <c r="T90" t="str">
        <f>"17:56:15.286"</f>
        <v>17:56:15.286</v>
      </c>
      <c r="U90" t="str">
        <f t="shared" si="6"/>
        <v>A334DD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9</v>
      </c>
      <c r="AF90" t="s">
        <v>126</v>
      </c>
      <c r="AG90">
        <v>0</v>
      </c>
      <c r="AH90">
        <v>0</v>
      </c>
      <c r="AI90">
        <v>1</v>
      </c>
      <c r="AJ90">
        <v>0</v>
      </c>
      <c r="AK90" t="s">
        <v>204</v>
      </c>
      <c r="AL90">
        <v>64.815044</v>
      </c>
      <c r="AM90" t="s">
        <v>205</v>
      </c>
      <c r="AN90">
        <v>-147.86303799999999</v>
      </c>
      <c r="AO90">
        <v>100</v>
      </c>
      <c r="AP90">
        <v>500</v>
      </c>
      <c r="AQ90" t="s">
        <v>138</v>
      </c>
      <c r="AR90">
        <v>-66</v>
      </c>
      <c r="AS90">
        <v>-84</v>
      </c>
      <c r="AT90">
        <v>0</v>
      </c>
      <c r="BB90" t="str">
        <f t="shared" si="7"/>
        <v>0610</v>
      </c>
      <c r="BC90">
        <v>1</v>
      </c>
      <c r="BD90" t="str">
        <f t="shared" si="8"/>
        <v xml:space="preserve">N3054V  </v>
      </c>
      <c r="BE90">
        <v>2</v>
      </c>
      <c r="BG90">
        <v>0</v>
      </c>
      <c r="BH90">
        <v>0</v>
      </c>
      <c r="BI90">
        <v>0</v>
      </c>
      <c r="BJ90">
        <v>500</v>
      </c>
      <c r="BK90">
        <v>0</v>
      </c>
      <c r="BL90" t="s">
        <v>129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"17:56:15.590"</f>
        <v>17:56:15.590</v>
      </c>
      <c r="CF90">
        <v>589910037</v>
      </c>
      <c r="CS90">
        <v>2</v>
      </c>
      <c r="CT90">
        <v>2</v>
      </c>
      <c r="CU90">
        <v>0</v>
      </c>
      <c r="CV90">
        <v>2</v>
      </c>
      <c r="CW90">
        <v>0</v>
      </c>
      <c r="CX90">
        <v>6</v>
      </c>
      <c r="CY90">
        <v>7</v>
      </c>
      <c r="CZ90" t="s">
        <v>130</v>
      </c>
      <c r="DA90">
        <v>142</v>
      </c>
      <c r="DB90">
        <v>2</v>
      </c>
      <c r="DC90" t="s">
        <v>131</v>
      </c>
      <c r="DD90" t="s">
        <v>132</v>
      </c>
      <c r="DG90">
        <v>14157384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"04/23/2024 17:56:15.932"</f>
        <v>04/23/2024 17:56:15.932</v>
      </c>
      <c r="C91" t="str">
        <f t="shared" si="9"/>
        <v>FFDFD3C0</v>
      </c>
      <c r="D91" t="s">
        <v>139</v>
      </c>
      <c r="E91">
        <v>1</v>
      </c>
      <c r="H91">
        <v>216</v>
      </c>
      <c r="I91" t="s">
        <v>140</v>
      </c>
      <c r="J91" t="s">
        <v>141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"17:56:15.586"</f>
        <v>17:56:15.586</v>
      </c>
      <c r="T91" t="str">
        <f>"17:56:15.286"</f>
        <v>17:56:15.286</v>
      </c>
      <c r="U91" t="str">
        <f t="shared" si="6"/>
        <v>A334DD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9</v>
      </c>
      <c r="AF91" t="s">
        <v>126</v>
      </c>
      <c r="AG91">
        <v>0</v>
      </c>
      <c r="AH91">
        <v>0</v>
      </c>
      <c r="AI91">
        <v>1</v>
      </c>
      <c r="AJ91">
        <v>0</v>
      </c>
      <c r="AK91" t="s">
        <v>204</v>
      </c>
      <c r="AL91">
        <v>64.815044</v>
      </c>
      <c r="AM91" t="s">
        <v>205</v>
      </c>
      <c r="AN91">
        <v>-147.86303799999999</v>
      </c>
      <c r="AO91">
        <v>100</v>
      </c>
      <c r="AP91">
        <v>500</v>
      </c>
      <c r="AQ91" t="s">
        <v>138</v>
      </c>
      <c r="AR91">
        <v>-66</v>
      </c>
      <c r="AS91">
        <v>-84</v>
      </c>
      <c r="AT91">
        <v>0</v>
      </c>
      <c r="BB91" t="str">
        <f t="shared" si="7"/>
        <v>0610</v>
      </c>
      <c r="BC91">
        <v>1</v>
      </c>
      <c r="BD91" t="str">
        <f t="shared" si="8"/>
        <v xml:space="preserve">N3054V  </v>
      </c>
      <c r="BE91">
        <v>2</v>
      </c>
      <c r="BG91">
        <v>0</v>
      </c>
      <c r="BH91">
        <v>0</v>
      </c>
      <c r="BI91">
        <v>0</v>
      </c>
      <c r="BJ91">
        <v>500</v>
      </c>
      <c r="BK91">
        <v>0</v>
      </c>
      <c r="BL91" t="s">
        <v>129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"17:56:15.590"</f>
        <v>17:56:15.590</v>
      </c>
      <c r="CF91">
        <v>589910037</v>
      </c>
      <c r="CS91">
        <v>2</v>
      </c>
      <c r="CT91">
        <v>2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130</v>
      </c>
      <c r="DA91">
        <v>142</v>
      </c>
      <c r="DB91">
        <v>2</v>
      </c>
      <c r="DC91" t="s">
        <v>131</v>
      </c>
      <c r="DD91" t="s">
        <v>132</v>
      </c>
      <c r="DG91">
        <v>14157384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"04/23/2024 17:56:15.932"</f>
        <v>04/23/2024 17:56:15.932</v>
      </c>
      <c r="C92" t="str">
        <f t="shared" si="9"/>
        <v>FFDFD3C0</v>
      </c>
      <c r="D92" t="s">
        <v>123</v>
      </c>
      <c r="E92">
        <v>21</v>
      </c>
      <c r="F92">
        <v>1021</v>
      </c>
      <c r="G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"17:56:15.586"</f>
        <v>17:56:15.586</v>
      </c>
      <c r="T92" t="str">
        <f>"17:56:15.286"</f>
        <v>17:56:15.286</v>
      </c>
      <c r="U92" t="str">
        <f t="shared" si="6"/>
        <v>A334DD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9</v>
      </c>
      <c r="AF92" t="s">
        <v>126</v>
      </c>
      <c r="AG92">
        <v>0</v>
      </c>
      <c r="AH92">
        <v>0</v>
      </c>
      <c r="AI92">
        <v>1</v>
      </c>
      <c r="AJ92">
        <v>0</v>
      </c>
      <c r="AK92" t="s">
        <v>204</v>
      </c>
      <c r="AL92">
        <v>64.815044</v>
      </c>
      <c r="AM92" t="s">
        <v>205</v>
      </c>
      <c r="AN92">
        <v>-147.86303799999999</v>
      </c>
      <c r="AO92">
        <v>100</v>
      </c>
      <c r="AP92">
        <v>500</v>
      </c>
      <c r="AQ92" t="s">
        <v>138</v>
      </c>
      <c r="AR92">
        <v>-66</v>
      </c>
      <c r="AS92">
        <v>-84</v>
      </c>
      <c r="AT92">
        <v>0</v>
      </c>
      <c r="BB92" t="str">
        <f t="shared" si="7"/>
        <v>0610</v>
      </c>
      <c r="BC92">
        <v>1</v>
      </c>
      <c r="BD92" t="str">
        <f t="shared" si="8"/>
        <v xml:space="preserve">N3054V  </v>
      </c>
      <c r="BE92">
        <v>2</v>
      </c>
      <c r="BG92">
        <v>0</v>
      </c>
      <c r="BH92">
        <v>0</v>
      </c>
      <c r="BI92">
        <v>0</v>
      </c>
      <c r="BJ92">
        <v>500</v>
      </c>
      <c r="BK92">
        <v>0</v>
      </c>
      <c r="BL92" t="s">
        <v>129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>"17:56:15.590"</f>
        <v>17:56:15.590</v>
      </c>
      <c r="CF92">
        <v>589910037</v>
      </c>
      <c r="CS92">
        <v>2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130</v>
      </c>
      <c r="DA92">
        <v>142</v>
      </c>
      <c r="DB92">
        <v>2</v>
      </c>
      <c r="DC92" t="s">
        <v>131</v>
      </c>
      <c r="DD92" t="s">
        <v>132</v>
      </c>
      <c r="DG92">
        <v>14157384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"04/23/2024 17:56:16.947"</f>
        <v>04/23/2024 17:56:16.947</v>
      </c>
      <c r="C93" t="str">
        <f t="shared" si="9"/>
        <v>FFDFD3C0</v>
      </c>
      <c r="D93" t="s">
        <v>123</v>
      </c>
      <c r="E93">
        <v>21</v>
      </c>
      <c r="F93">
        <v>1021</v>
      </c>
      <c r="G93" t="s">
        <v>124</v>
      </c>
      <c r="J93" t="s">
        <v>125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"17:56:16.578"</f>
        <v>17:56:16.578</v>
      </c>
      <c r="T93" t="str">
        <f>"17:56:16.178"</f>
        <v>17:56:16.178</v>
      </c>
      <c r="U93" t="str">
        <f t="shared" si="6"/>
        <v>A334DD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9</v>
      </c>
      <c r="AF93" t="s">
        <v>126</v>
      </c>
      <c r="AG93">
        <v>0</v>
      </c>
      <c r="AH93">
        <v>0</v>
      </c>
      <c r="AI93">
        <v>1</v>
      </c>
      <c r="AJ93">
        <v>0</v>
      </c>
      <c r="AK93" t="s">
        <v>206</v>
      </c>
      <c r="AL93">
        <v>64.814657999999994</v>
      </c>
      <c r="AM93" t="s">
        <v>207</v>
      </c>
      <c r="AN93">
        <v>-147.863789</v>
      </c>
      <c r="AO93">
        <v>100</v>
      </c>
      <c r="AP93">
        <v>500</v>
      </c>
      <c r="AQ93" t="s">
        <v>138</v>
      </c>
      <c r="AR93">
        <v>-66</v>
      </c>
      <c r="AS93">
        <v>-85</v>
      </c>
      <c r="AT93">
        <v>64</v>
      </c>
      <c r="BB93" t="str">
        <f t="shared" si="7"/>
        <v>0610</v>
      </c>
      <c r="BC93">
        <v>1</v>
      </c>
      <c r="BD93" t="str">
        <f t="shared" si="8"/>
        <v xml:space="preserve">N3054V  </v>
      </c>
      <c r="BE93">
        <v>2</v>
      </c>
      <c r="BG93">
        <v>0</v>
      </c>
      <c r="BH93">
        <v>0</v>
      </c>
      <c r="BI93">
        <v>0</v>
      </c>
      <c r="BJ93">
        <v>500</v>
      </c>
      <c r="BK93">
        <v>0</v>
      </c>
      <c r="BL93" t="s">
        <v>129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"17:56:16.580"</f>
        <v>17:56:16.580</v>
      </c>
      <c r="CF93">
        <v>579813562</v>
      </c>
      <c r="CS93">
        <v>2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130</v>
      </c>
      <c r="DA93">
        <v>142</v>
      </c>
      <c r="DB93">
        <v>2</v>
      </c>
      <c r="DC93" t="s">
        <v>131</v>
      </c>
      <c r="DD93" t="s">
        <v>132</v>
      </c>
      <c r="DG93">
        <v>14157449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"04/23/2024 17:56:16.947"</f>
        <v>04/23/2024 17:56:16.947</v>
      </c>
      <c r="C94" t="str">
        <f t="shared" si="9"/>
        <v>FFDFD3C0</v>
      </c>
      <c r="D94" t="s">
        <v>133</v>
      </c>
      <c r="E94">
        <v>20</v>
      </c>
      <c r="H94">
        <v>329</v>
      </c>
      <c r="I94" t="s">
        <v>134</v>
      </c>
      <c r="J94" t="s">
        <v>135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"17:56:16.578"</f>
        <v>17:56:16.578</v>
      </c>
      <c r="T94" t="str">
        <f>"17:56:16.178"</f>
        <v>17:56:16.178</v>
      </c>
      <c r="U94" t="str">
        <f t="shared" si="6"/>
        <v>A334DD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9</v>
      </c>
      <c r="AF94" t="s">
        <v>126</v>
      </c>
      <c r="AG94">
        <v>0</v>
      </c>
      <c r="AH94">
        <v>0</v>
      </c>
      <c r="AI94">
        <v>1</v>
      </c>
      <c r="AJ94">
        <v>0</v>
      </c>
      <c r="AK94" t="s">
        <v>206</v>
      </c>
      <c r="AL94">
        <v>64.814657999999994</v>
      </c>
      <c r="AM94" t="s">
        <v>207</v>
      </c>
      <c r="AN94">
        <v>-147.863789</v>
      </c>
      <c r="AO94">
        <v>100</v>
      </c>
      <c r="AP94">
        <v>500</v>
      </c>
      <c r="AQ94" t="s">
        <v>138</v>
      </c>
      <c r="AR94">
        <v>-66</v>
      </c>
      <c r="AS94">
        <v>-85</v>
      </c>
      <c r="AT94">
        <v>64</v>
      </c>
      <c r="BB94" t="str">
        <f t="shared" si="7"/>
        <v>0610</v>
      </c>
      <c r="BC94">
        <v>1</v>
      </c>
      <c r="BD94" t="str">
        <f t="shared" si="8"/>
        <v xml:space="preserve">N3054V  </v>
      </c>
      <c r="BE94">
        <v>2</v>
      </c>
      <c r="BG94">
        <v>0</v>
      </c>
      <c r="BH94">
        <v>0</v>
      </c>
      <c r="BI94">
        <v>0</v>
      </c>
      <c r="BJ94">
        <v>500</v>
      </c>
      <c r="BK94">
        <v>0</v>
      </c>
      <c r="BL94" t="s">
        <v>129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"17:56:16.580"</f>
        <v>17:56:16.580</v>
      </c>
      <c r="CF94">
        <v>579813562</v>
      </c>
      <c r="CS94">
        <v>2</v>
      </c>
      <c r="CT94">
        <v>2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130</v>
      </c>
      <c r="DA94">
        <v>142</v>
      </c>
      <c r="DB94">
        <v>2</v>
      </c>
      <c r="DC94" t="s">
        <v>131</v>
      </c>
      <c r="DD94" t="s">
        <v>132</v>
      </c>
      <c r="DG94">
        <v>14157449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"04/23/2024 17:56:16.947"</f>
        <v>04/23/2024 17:56:16.947</v>
      </c>
      <c r="C95" t="str">
        <f t="shared" si="9"/>
        <v>FFDFD3C0</v>
      </c>
      <c r="D95" t="s">
        <v>139</v>
      </c>
      <c r="E95">
        <v>1</v>
      </c>
      <c r="H95">
        <v>216</v>
      </c>
      <c r="I95" t="s">
        <v>140</v>
      </c>
      <c r="J95" t="s">
        <v>141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"17:56:16.578"</f>
        <v>17:56:16.578</v>
      </c>
      <c r="T95" t="str">
        <f>"17:56:16.178"</f>
        <v>17:56:16.178</v>
      </c>
      <c r="U95" t="str">
        <f t="shared" si="6"/>
        <v>A334DD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9</v>
      </c>
      <c r="AF95" t="s">
        <v>126</v>
      </c>
      <c r="AG95">
        <v>0</v>
      </c>
      <c r="AH95">
        <v>0</v>
      </c>
      <c r="AI95">
        <v>1</v>
      </c>
      <c r="AJ95">
        <v>0</v>
      </c>
      <c r="AK95" t="s">
        <v>206</v>
      </c>
      <c r="AL95">
        <v>64.814657999999994</v>
      </c>
      <c r="AM95" t="s">
        <v>207</v>
      </c>
      <c r="AN95">
        <v>-147.863789</v>
      </c>
      <c r="AO95">
        <v>100</v>
      </c>
      <c r="AP95">
        <v>500</v>
      </c>
      <c r="AQ95" t="s">
        <v>138</v>
      </c>
      <c r="AR95">
        <v>-66</v>
      </c>
      <c r="AS95">
        <v>-85</v>
      </c>
      <c r="AT95">
        <v>64</v>
      </c>
      <c r="BB95" t="str">
        <f t="shared" si="7"/>
        <v>0610</v>
      </c>
      <c r="BC95">
        <v>1</v>
      </c>
      <c r="BD95" t="str">
        <f t="shared" si="8"/>
        <v xml:space="preserve">N3054V  </v>
      </c>
      <c r="BE95">
        <v>2</v>
      </c>
      <c r="BG95">
        <v>0</v>
      </c>
      <c r="BH95">
        <v>0</v>
      </c>
      <c r="BI95">
        <v>0</v>
      </c>
      <c r="BJ95">
        <v>500</v>
      </c>
      <c r="BK95">
        <v>0</v>
      </c>
      <c r="BL95" t="s">
        <v>129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>"17:56:16.580"</f>
        <v>17:56:16.580</v>
      </c>
      <c r="CF95">
        <v>579813562</v>
      </c>
      <c r="CS95">
        <v>2</v>
      </c>
      <c r="CT95">
        <v>2</v>
      </c>
      <c r="CU95">
        <v>0</v>
      </c>
      <c r="CV95">
        <v>2</v>
      </c>
      <c r="CW95">
        <v>0</v>
      </c>
      <c r="CX95">
        <v>6</v>
      </c>
      <c r="CY95">
        <v>7</v>
      </c>
      <c r="CZ95" t="s">
        <v>130</v>
      </c>
      <c r="DA95">
        <v>142</v>
      </c>
      <c r="DB95">
        <v>2</v>
      </c>
      <c r="DC95" t="s">
        <v>131</v>
      </c>
      <c r="DD95" t="s">
        <v>132</v>
      </c>
      <c r="DG95">
        <v>14157449</v>
      </c>
      <c r="DI95">
        <v>0</v>
      </c>
      <c r="DJ95">
        <v>0</v>
      </c>
      <c r="DK95">
        <v>1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"04/23/2024 17:56:18.244"</f>
        <v>04/23/2024 17:56:18.244</v>
      </c>
      <c r="C96" t="str">
        <f t="shared" si="9"/>
        <v>FFDFD3C0</v>
      </c>
      <c r="D96" t="s">
        <v>133</v>
      </c>
      <c r="E96">
        <v>20</v>
      </c>
      <c r="H96">
        <v>329</v>
      </c>
      <c r="I96" t="s">
        <v>134</v>
      </c>
      <c r="J96" t="s">
        <v>135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"17:56:17.555"</f>
        <v>17:56:17.555</v>
      </c>
      <c r="T96" t="str">
        <f>"17:56:17.555"</f>
        <v>17:56:17.555</v>
      </c>
      <c r="U96" t="str">
        <f t="shared" si="6"/>
        <v>A334DD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9</v>
      </c>
      <c r="AF96" t="s">
        <v>126</v>
      </c>
      <c r="AG96">
        <v>0</v>
      </c>
      <c r="AH96">
        <v>0</v>
      </c>
      <c r="AI96">
        <v>1</v>
      </c>
      <c r="AJ96">
        <v>0</v>
      </c>
      <c r="AK96" t="s">
        <v>208</v>
      </c>
      <c r="AL96">
        <v>64.814272000000003</v>
      </c>
      <c r="AM96" t="s">
        <v>209</v>
      </c>
      <c r="AN96">
        <v>-147.86454000000001</v>
      </c>
      <c r="AO96">
        <v>100</v>
      </c>
      <c r="AP96">
        <v>500</v>
      </c>
      <c r="AQ96" t="s">
        <v>138</v>
      </c>
      <c r="AR96">
        <v>-67</v>
      </c>
      <c r="AS96">
        <v>-86</v>
      </c>
      <c r="AT96">
        <v>0</v>
      </c>
      <c r="BB96" t="str">
        <f t="shared" si="7"/>
        <v>0610</v>
      </c>
      <c r="BC96">
        <v>1</v>
      </c>
      <c r="BD96" t="str">
        <f t="shared" si="8"/>
        <v xml:space="preserve">N3054V  </v>
      </c>
      <c r="BE96">
        <v>2</v>
      </c>
      <c r="BG96">
        <v>0</v>
      </c>
      <c r="BH96">
        <v>0</v>
      </c>
      <c r="BI96">
        <v>0</v>
      </c>
      <c r="BJ96">
        <v>500</v>
      </c>
      <c r="BK96">
        <v>0</v>
      </c>
      <c r="BL96" t="s">
        <v>129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>"17:56:17.555"</f>
        <v>17:56:17.555</v>
      </c>
      <c r="CF96">
        <v>554718542</v>
      </c>
      <c r="CS96">
        <v>2</v>
      </c>
      <c r="CT96">
        <v>2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130</v>
      </c>
      <c r="DA96">
        <v>142</v>
      </c>
      <c r="DB96">
        <v>2</v>
      </c>
      <c r="DC96" t="s">
        <v>131</v>
      </c>
      <c r="DD96" t="s">
        <v>132</v>
      </c>
      <c r="DG96">
        <v>14157514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"04/23/2024 17:56:18.244"</f>
        <v>04/23/2024 17:56:18.244</v>
      </c>
      <c r="C97" t="str">
        <f t="shared" si="9"/>
        <v>FFDFD3C0</v>
      </c>
      <c r="D97" t="s">
        <v>139</v>
      </c>
      <c r="E97">
        <v>1</v>
      </c>
      <c r="H97">
        <v>216</v>
      </c>
      <c r="I97" t="s">
        <v>140</v>
      </c>
      <c r="J97" t="s">
        <v>141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"17:56:17.555"</f>
        <v>17:56:17.555</v>
      </c>
      <c r="T97" t="str">
        <f>"17:56:17.555"</f>
        <v>17:56:17.555</v>
      </c>
      <c r="U97" t="str">
        <f t="shared" si="6"/>
        <v>A334DD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9</v>
      </c>
      <c r="AF97" t="s">
        <v>126</v>
      </c>
      <c r="AG97">
        <v>0</v>
      </c>
      <c r="AH97">
        <v>0</v>
      </c>
      <c r="AI97">
        <v>1</v>
      </c>
      <c r="AJ97">
        <v>0</v>
      </c>
      <c r="AK97" t="s">
        <v>208</v>
      </c>
      <c r="AL97">
        <v>64.814272000000003</v>
      </c>
      <c r="AM97" t="s">
        <v>209</v>
      </c>
      <c r="AN97">
        <v>-147.86454000000001</v>
      </c>
      <c r="AO97">
        <v>100</v>
      </c>
      <c r="AP97">
        <v>500</v>
      </c>
      <c r="AQ97" t="s">
        <v>138</v>
      </c>
      <c r="AR97">
        <v>-67</v>
      </c>
      <c r="AS97">
        <v>-86</v>
      </c>
      <c r="AT97">
        <v>0</v>
      </c>
      <c r="BB97" t="str">
        <f t="shared" si="7"/>
        <v>0610</v>
      </c>
      <c r="BC97">
        <v>1</v>
      </c>
      <c r="BD97" t="str">
        <f t="shared" si="8"/>
        <v xml:space="preserve">N3054V  </v>
      </c>
      <c r="BE97">
        <v>2</v>
      </c>
      <c r="BG97">
        <v>0</v>
      </c>
      <c r="BH97">
        <v>0</v>
      </c>
      <c r="BI97">
        <v>0</v>
      </c>
      <c r="BJ97">
        <v>500</v>
      </c>
      <c r="BK97">
        <v>0</v>
      </c>
      <c r="BL97" t="s">
        <v>129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>"17:56:17.555"</f>
        <v>17:56:17.555</v>
      </c>
      <c r="CF97">
        <v>554718542</v>
      </c>
      <c r="CS97">
        <v>2</v>
      </c>
      <c r="CT97">
        <v>2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130</v>
      </c>
      <c r="DA97">
        <v>142</v>
      </c>
      <c r="DB97">
        <v>2</v>
      </c>
      <c r="DC97" t="s">
        <v>131</v>
      </c>
      <c r="DD97" t="s">
        <v>132</v>
      </c>
      <c r="DG97">
        <v>14157514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"04/23/2024 17:56:18.947"</f>
        <v>04/23/2024 17:56:18.947</v>
      </c>
      <c r="C98" t="str">
        <f t="shared" si="9"/>
        <v>FFDFD3C0</v>
      </c>
      <c r="D98" t="s">
        <v>139</v>
      </c>
      <c r="E98">
        <v>1</v>
      </c>
      <c r="H98">
        <v>216</v>
      </c>
      <c r="I98" t="s">
        <v>140</v>
      </c>
      <c r="J98" t="s">
        <v>141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"17:56:18.422"</f>
        <v>17:56:18.422</v>
      </c>
      <c r="T98" t="str">
        <f>"17:56:18.122"</f>
        <v>17:56:18.122</v>
      </c>
      <c r="U98" t="str">
        <f t="shared" si="6"/>
        <v>A334DD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9</v>
      </c>
      <c r="AF98" t="s">
        <v>126</v>
      </c>
      <c r="AG98">
        <v>0</v>
      </c>
      <c r="AH98">
        <v>0</v>
      </c>
      <c r="AI98">
        <v>1</v>
      </c>
      <c r="AJ98">
        <v>0</v>
      </c>
      <c r="AK98" t="s">
        <v>210</v>
      </c>
      <c r="AL98">
        <v>64.813929000000002</v>
      </c>
      <c r="AM98" t="s">
        <v>211</v>
      </c>
      <c r="AN98">
        <v>-147.86509799999999</v>
      </c>
      <c r="AO98">
        <v>100</v>
      </c>
      <c r="AP98">
        <v>500</v>
      </c>
      <c r="AQ98" t="s">
        <v>138</v>
      </c>
      <c r="AR98">
        <v>-67</v>
      </c>
      <c r="AS98">
        <v>-86</v>
      </c>
      <c r="AT98">
        <v>0</v>
      </c>
      <c r="BB98" t="str">
        <f t="shared" si="7"/>
        <v>0610</v>
      </c>
      <c r="BC98">
        <v>1</v>
      </c>
      <c r="BD98" t="str">
        <f t="shared" si="8"/>
        <v xml:space="preserve">N3054V  </v>
      </c>
      <c r="BE98">
        <v>2</v>
      </c>
      <c r="BG98">
        <v>0</v>
      </c>
      <c r="BH98">
        <v>0</v>
      </c>
      <c r="BI98">
        <v>0</v>
      </c>
      <c r="BJ98">
        <v>500</v>
      </c>
      <c r="BK98">
        <v>0</v>
      </c>
      <c r="BL98" t="s">
        <v>129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>"17:56:18.425"</f>
        <v>17:56:18.425</v>
      </c>
      <c r="CF98">
        <v>424633749</v>
      </c>
      <c r="CS98">
        <v>2</v>
      </c>
      <c r="CT98">
        <v>2</v>
      </c>
      <c r="CU98">
        <v>0</v>
      </c>
      <c r="CV98">
        <v>2</v>
      </c>
      <c r="CW98">
        <v>0</v>
      </c>
      <c r="CX98">
        <v>6</v>
      </c>
      <c r="CY98">
        <v>7</v>
      </c>
      <c r="CZ98" t="s">
        <v>130</v>
      </c>
      <c r="DA98">
        <v>142</v>
      </c>
      <c r="DB98">
        <v>2</v>
      </c>
      <c r="DC98" t="s">
        <v>131</v>
      </c>
      <c r="DD98" t="s">
        <v>132</v>
      </c>
      <c r="DG98">
        <v>14157573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"04/23/2024 17:56:18.947"</f>
        <v>04/23/2024 17:56:18.947</v>
      </c>
      <c r="C99" t="str">
        <f t="shared" si="9"/>
        <v>FFDFD3C0</v>
      </c>
      <c r="D99" t="s">
        <v>123</v>
      </c>
      <c r="E99">
        <v>21</v>
      </c>
      <c r="F99">
        <v>1021</v>
      </c>
      <c r="G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"17:56:18.422"</f>
        <v>17:56:18.422</v>
      </c>
      <c r="T99" t="str">
        <f>"17:56:18.122"</f>
        <v>17:56:18.122</v>
      </c>
      <c r="U99" t="str">
        <f t="shared" si="6"/>
        <v>A334DD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9</v>
      </c>
      <c r="AF99" t="s">
        <v>126</v>
      </c>
      <c r="AG99">
        <v>0</v>
      </c>
      <c r="AH99">
        <v>0</v>
      </c>
      <c r="AI99">
        <v>1</v>
      </c>
      <c r="AJ99">
        <v>0</v>
      </c>
      <c r="AK99" t="s">
        <v>210</v>
      </c>
      <c r="AL99">
        <v>64.813929000000002</v>
      </c>
      <c r="AM99" t="s">
        <v>211</v>
      </c>
      <c r="AN99">
        <v>-147.86509799999999</v>
      </c>
      <c r="AO99">
        <v>100</v>
      </c>
      <c r="AP99">
        <v>500</v>
      </c>
      <c r="AQ99" t="s">
        <v>138</v>
      </c>
      <c r="AR99">
        <v>-67</v>
      </c>
      <c r="AS99">
        <v>-86</v>
      </c>
      <c r="AT99">
        <v>0</v>
      </c>
      <c r="BB99" t="str">
        <f t="shared" si="7"/>
        <v>0610</v>
      </c>
      <c r="BC99">
        <v>1</v>
      </c>
      <c r="BD99" t="str">
        <f t="shared" si="8"/>
        <v xml:space="preserve">N3054V  </v>
      </c>
      <c r="BE99">
        <v>2</v>
      </c>
      <c r="BG99">
        <v>0</v>
      </c>
      <c r="BH99">
        <v>0</v>
      </c>
      <c r="BI99">
        <v>0</v>
      </c>
      <c r="BJ99">
        <v>500</v>
      </c>
      <c r="BK99">
        <v>0</v>
      </c>
      <c r="BL99" t="s">
        <v>129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>"17:56:18.425"</f>
        <v>17:56:18.425</v>
      </c>
      <c r="CF99">
        <v>424633749</v>
      </c>
      <c r="CS99">
        <v>2</v>
      </c>
      <c r="CT99">
        <v>2</v>
      </c>
      <c r="CU99">
        <v>0</v>
      </c>
      <c r="CV99">
        <v>2</v>
      </c>
      <c r="CW99">
        <v>0</v>
      </c>
      <c r="CX99">
        <v>6</v>
      </c>
      <c r="CY99">
        <v>7</v>
      </c>
      <c r="CZ99" t="s">
        <v>130</v>
      </c>
      <c r="DA99">
        <v>142</v>
      </c>
      <c r="DB99">
        <v>2</v>
      </c>
      <c r="DC99" t="s">
        <v>131</v>
      </c>
      <c r="DD99" t="s">
        <v>132</v>
      </c>
      <c r="DG99">
        <v>14157573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"04/23/2024 17:56:19.041"</f>
        <v>04/23/2024 17:56:19.041</v>
      </c>
      <c r="C100" t="str">
        <f t="shared" si="9"/>
        <v>FFDFD3C0</v>
      </c>
      <c r="D100" t="s">
        <v>133</v>
      </c>
      <c r="E100">
        <v>20</v>
      </c>
      <c r="H100">
        <v>329</v>
      </c>
      <c r="I100" t="s">
        <v>134</v>
      </c>
      <c r="J100" t="s">
        <v>135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"17:56:18.422"</f>
        <v>17:56:18.422</v>
      </c>
      <c r="T100" t="str">
        <f>"17:56:18.122"</f>
        <v>17:56:18.122</v>
      </c>
      <c r="U100" t="str">
        <f t="shared" si="6"/>
        <v>A334DD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9</v>
      </c>
      <c r="AF100" t="s">
        <v>126</v>
      </c>
      <c r="AG100">
        <v>0</v>
      </c>
      <c r="AH100">
        <v>0</v>
      </c>
      <c r="AI100">
        <v>1</v>
      </c>
      <c r="AJ100">
        <v>0</v>
      </c>
      <c r="AK100" t="s">
        <v>210</v>
      </c>
      <c r="AL100">
        <v>64.813929000000002</v>
      </c>
      <c r="AM100" t="s">
        <v>211</v>
      </c>
      <c r="AN100">
        <v>-147.86509799999999</v>
      </c>
      <c r="AO100">
        <v>100</v>
      </c>
      <c r="AP100">
        <v>500</v>
      </c>
      <c r="AQ100" t="s">
        <v>138</v>
      </c>
      <c r="AR100">
        <v>-67</v>
      </c>
      <c r="AS100">
        <v>-86</v>
      </c>
      <c r="AT100">
        <v>0</v>
      </c>
      <c r="BB100" t="str">
        <f t="shared" si="7"/>
        <v>0610</v>
      </c>
      <c r="BC100">
        <v>1</v>
      </c>
      <c r="BD100" t="str">
        <f t="shared" si="8"/>
        <v xml:space="preserve">N3054V  </v>
      </c>
      <c r="BE100">
        <v>2</v>
      </c>
      <c r="BG100">
        <v>0</v>
      </c>
      <c r="BH100">
        <v>0</v>
      </c>
      <c r="BI100">
        <v>0</v>
      </c>
      <c r="BJ100">
        <v>500</v>
      </c>
      <c r="BK100">
        <v>0</v>
      </c>
      <c r="BL100" t="s">
        <v>129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"17:56:18.425"</f>
        <v>17:56:18.425</v>
      </c>
      <c r="CF100">
        <v>424633749</v>
      </c>
      <c r="CS100">
        <v>2</v>
      </c>
      <c r="CT100">
        <v>2</v>
      </c>
      <c r="CU100">
        <v>0</v>
      </c>
      <c r="CV100">
        <v>2</v>
      </c>
      <c r="CW100">
        <v>0</v>
      </c>
      <c r="CX100">
        <v>6</v>
      </c>
      <c r="CY100">
        <v>7</v>
      </c>
      <c r="CZ100" t="s">
        <v>130</v>
      </c>
      <c r="DA100">
        <v>142</v>
      </c>
      <c r="DB100">
        <v>2</v>
      </c>
      <c r="DC100" t="s">
        <v>131</v>
      </c>
      <c r="DD100" t="s">
        <v>132</v>
      </c>
      <c r="DG100">
        <v>14157573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"04/23/2024 17:56:19.994"</f>
        <v>04/23/2024 17:56:19.994</v>
      </c>
      <c r="C101" t="str">
        <f t="shared" si="9"/>
        <v>FFDFD3C0</v>
      </c>
      <c r="D101" t="s">
        <v>123</v>
      </c>
      <c r="E101">
        <v>21</v>
      </c>
      <c r="F101">
        <v>1021</v>
      </c>
      <c r="G101" t="s">
        <v>124</v>
      </c>
      <c r="J101" t="s">
        <v>125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"17:56:19.516"</f>
        <v>17:56:19.516</v>
      </c>
      <c r="T101" t="str">
        <f>"17:56:19.116"</f>
        <v>17:56:19.116</v>
      </c>
      <c r="U101" t="str">
        <f t="shared" si="6"/>
        <v>A334DD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9</v>
      </c>
      <c r="AF101" t="s">
        <v>126</v>
      </c>
      <c r="AG101">
        <v>0</v>
      </c>
      <c r="AH101">
        <v>0</v>
      </c>
      <c r="AI101">
        <v>1</v>
      </c>
      <c r="AJ101">
        <v>0</v>
      </c>
      <c r="AK101" t="s">
        <v>212</v>
      </c>
      <c r="AL101">
        <v>64.813478000000003</v>
      </c>
      <c r="AM101" t="s">
        <v>213</v>
      </c>
      <c r="AN101">
        <v>-147.86597699999999</v>
      </c>
      <c r="AO101">
        <v>100</v>
      </c>
      <c r="AP101">
        <v>500</v>
      </c>
      <c r="AQ101" t="s">
        <v>138</v>
      </c>
      <c r="AR101">
        <v>-67</v>
      </c>
      <c r="AS101">
        <v>-87</v>
      </c>
      <c r="AT101">
        <v>64</v>
      </c>
      <c r="BB101" t="str">
        <f t="shared" si="7"/>
        <v>0610</v>
      </c>
      <c r="BC101">
        <v>1</v>
      </c>
      <c r="BD101" t="str">
        <f t="shared" si="8"/>
        <v xml:space="preserve">N3054V  </v>
      </c>
      <c r="BE101">
        <v>2</v>
      </c>
      <c r="BG101">
        <v>0</v>
      </c>
      <c r="BH101">
        <v>0</v>
      </c>
      <c r="BI101">
        <v>0</v>
      </c>
      <c r="BJ101">
        <v>500</v>
      </c>
      <c r="BK101">
        <v>0</v>
      </c>
      <c r="BL101" t="s">
        <v>129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>"17:56:19.520"</f>
        <v>17:56:19.520</v>
      </c>
      <c r="CF101">
        <v>519527037</v>
      </c>
      <c r="CS101">
        <v>2</v>
      </c>
      <c r="CT101">
        <v>2</v>
      </c>
      <c r="CU101">
        <v>0</v>
      </c>
      <c r="CV101">
        <v>2</v>
      </c>
      <c r="CW101">
        <v>0</v>
      </c>
      <c r="CX101">
        <v>6</v>
      </c>
      <c r="CY101">
        <v>7</v>
      </c>
      <c r="CZ101" t="s">
        <v>130</v>
      </c>
      <c r="DA101">
        <v>142</v>
      </c>
      <c r="DB101">
        <v>2</v>
      </c>
      <c r="DC101" t="s">
        <v>131</v>
      </c>
      <c r="DD101" t="s">
        <v>132</v>
      </c>
      <c r="DG101">
        <v>14157645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"04/23/2024 17:56:19.994"</f>
        <v>04/23/2024 17:56:19.994</v>
      </c>
      <c r="C102" t="str">
        <f t="shared" si="9"/>
        <v>FFDFD3C0</v>
      </c>
      <c r="D102" t="s">
        <v>133</v>
      </c>
      <c r="E102">
        <v>20</v>
      </c>
      <c r="H102">
        <v>329</v>
      </c>
      <c r="I102" t="s">
        <v>134</v>
      </c>
      <c r="J102" t="s">
        <v>135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"17:56:19.516"</f>
        <v>17:56:19.516</v>
      </c>
      <c r="T102" t="str">
        <f>"17:56:19.116"</f>
        <v>17:56:19.116</v>
      </c>
      <c r="U102" t="str">
        <f t="shared" si="6"/>
        <v>A334DD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9</v>
      </c>
      <c r="AF102" t="s">
        <v>126</v>
      </c>
      <c r="AG102">
        <v>0</v>
      </c>
      <c r="AH102">
        <v>0</v>
      </c>
      <c r="AI102">
        <v>1</v>
      </c>
      <c r="AJ102">
        <v>0</v>
      </c>
      <c r="AK102" t="s">
        <v>212</v>
      </c>
      <c r="AL102">
        <v>64.813478000000003</v>
      </c>
      <c r="AM102" t="s">
        <v>213</v>
      </c>
      <c r="AN102">
        <v>-147.86597699999999</v>
      </c>
      <c r="AO102">
        <v>100</v>
      </c>
      <c r="AP102">
        <v>500</v>
      </c>
      <c r="AQ102" t="s">
        <v>138</v>
      </c>
      <c r="AR102">
        <v>-67</v>
      </c>
      <c r="AS102">
        <v>-87</v>
      </c>
      <c r="AT102">
        <v>64</v>
      </c>
      <c r="BB102" t="str">
        <f t="shared" si="7"/>
        <v>0610</v>
      </c>
      <c r="BC102">
        <v>1</v>
      </c>
      <c r="BD102" t="str">
        <f t="shared" si="8"/>
        <v xml:space="preserve">N3054V  </v>
      </c>
      <c r="BE102">
        <v>2</v>
      </c>
      <c r="BG102">
        <v>0</v>
      </c>
      <c r="BH102">
        <v>0</v>
      </c>
      <c r="BI102">
        <v>0</v>
      </c>
      <c r="BJ102">
        <v>500</v>
      </c>
      <c r="BK102">
        <v>0</v>
      </c>
      <c r="BL102" t="s">
        <v>129</v>
      </c>
      <c r="BM102">
        <v>1</v>
      </c>
      <c r="BN102">
        <v>1</v>
      </c>
      <c r="BO102">
        <v>1</v>
      </c>
      <c r="BP102">
        <v>0</v>
      </c>
      <c r="BT102">
        <v>0</v>
      </c>
      <c r="BU102">
        <v>0</v>
      </c>
      <c r="CE102" t="str">
        <f>"17:56:19.520"</f>
        <v>17:56:19.520</v>
      </c>
      <c r="CF102">
        <v>519527037</v>
      </c>
      <c r="CS102">
        <v>2</v>
      </c>
      <c r="CT102">
        <v>2</v>
      </c>
      <c r="CU102">
        <v>0</v>
      </c>
      <c r="CV102">
        <v>2</v>
      </c>
      <c r="CW102">
        <v>0</v>
      </c>
      <c r="CX102">
        <v>6</v>
      </c>
      <c r="CY102">
        <v>7</v>
      </c>
      <c r="CZ102" t="s">
        <v>130</v>
      </c>
      <c r="DA102">
        <v>142</v>
      </c>
      <c r="DB102">
        <v>2</v>
      </c>
      <c r="DC102" t="s">
        <v>131</v>
      </c>
      <c r="DD102" t="s">
        <v>132</v>
      </c>
      <c r="DG102">
        <v>14157645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"04/23/2024 17:56:19.994"</f>
        <v>04/23/2024 17:56:19.994</v>
      </c>
      <c r="C103" t="str">
        <f t="shared" si="9"/>
        <v>FFDFD3C0</v>
      </c>
      <c r="D103" t="s">
        <v>139</v>
      </c>
      <c r="E103">
        <v>1</v>
      </c>
      <c r="H103">
        <v>216</v>
      </c>
      <c r="I103" t="s">
        <v>140</v>
      </c>
      <c r="J103" t="s">
        <v>141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"17:56:19.516"</f>
        <v>17:56:19.516</v>
      </c>
      <c r="T103" t="str">
        <f>"17:56:19.116"</f>
        <v>17:56:19.116</v>
      </c>
      <c r="U103" t="str">
        <f t="shared" si="6"/>
        <v>A334DD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9</v>
      </c>
      <c r="AF103" t="s">
        <v>126</v>
      </c>
      <c r="AG103">
        <v>0</v>
      </c>
      <c r="AH103">
        <v>0</v>
      </c>
      <c r="AI103">
        <v>1</v>
      </c>
      <c r="AJ103">
        <v>0</v>
      </c>
      <c r="AK103" t="s">
        <v>212</v>
      </c>
      <c r="AL103">
        <v>64.813478000000003</v>
      </c>
      <c r="AM103" t="s">
        <v>213</v>
      </c>
      <c r="AN103">
        <v>-147.86597699999999</v>
      </c>
      <c r="AO103">
        <v>100</v>
      </c>
      <c r="AP103">
        <v>500</v>
      </c>
      <c r="AQ103" t="s">
        <v>138</v>
      </c>
      <c r="AR103">
        <v>-67</v>
      </c>
      <c r="AS103">
        <v>-87</v>
      </c>
      <c r="AT103">
        <v>64</v>
      </c>
      <c r="BB103" t="str">
        <f t="shared" si="7"/>
        <v>0610</v>
      </c>
      <c r="BC103">
        <v>1</v>
      </c>
      <c r="BD103" t="str">
        <f t="shared" si="8"/>
        <v xml:space="preserve">N3054V  </v>
      </c>
      <c r="BE103">
        <v>2</v>
      </c>
      <c r="BG103">
        <v>0</v>
      </c>
      <c r="BH103">
        <v>0</v>
      </c>
      <c r="BI103">
        <v>0</v>
      </c>
      <c r="BJ103">
        <v>500</v>
      </c>
      <c r="BK103">
        <v>0</v>
      </c>
      <c r="BL103" t="s">
        <v>129</v>
      </c>
      <c r="BM103">
        <v>1</v>
      </c>
      <c r="BN103">
        <v>1</v>
      </c>
      <c r="BO103">
        <v>1</v>
      </c>
      <c r="BP103">
        <v>0</v>
      </c>
      <c r="BT103">
        <v>0</v>
      </c>
      <c r="BU103">
        <v>0</v>
      </c>
      <c r="CE103" t="str">
        <f>"17:56:19.520"</f>
        <v>17:56:19.520</v>
      </c>
      <c r="CF103">
        <v>519527037</v>
      </c>
      <c r="CS103">
        <v>2</v>
      </c>
      <c r="CT103">
        <v>2</v>
      </c>
      <c r="CU103">
        <v>0</v>
      </c>
      <c r="CV103">
        <v>2</v>
      </c>
      <c r="CW103">
        <v>0</v>
      </c>
      <c r="CX103">
        <v>6</v>
      </c>
      <c r="CY103">
        <v>7</v>
      </c>
      <c r="CZ103" t="s">
        <v>130</v>
      </c>
      <c r="DA103">
        <v>142</v>
      </c>
      <c r="DB103">
        <v>2</v>
      </c>
      <c r="DC103" t="s">
        <v>131</v>
      </c>
      <c r="DD103" t="s">
        <v>132</v>
      </c>
      <c r="DG103">
        <v>14157645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"04/23/2024 17:56:21.962"</f>
        <v>04/23/2024 17:56:21.962</v>
      </c>
      <c r="C104" t="str">
        <f t="shared" si="9"/>
        <v>FFDFD3C0</v>
      </c>
      <c r="D104" t="s">
        <v>133</v>
      </c>
      <c r="E104">
        <v>20</v>
      </c>
      <c r="H104">
        <v>329</v>
      </c>
      <c r="I104" t="s">
        <v>134</v>
      </c>
      <c r="J104" t="s">
        <v>135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"17:56:21.555"</f>
        <v>17:56:21.555</v>
      </c>
      <c r="T104" t="str">
        <f>"17:56:21.055"</f>
        <v>17:56:21.055</v>
      </c>
      <c r="U104" t="str">
        <f t="shared" si="6"/>
        <v>A334DD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9</v>
      </c>
      <c r="AF104" t="s">
        <v>126</v>
      </c>
      <c r="AG104">
        <v>0</v>
      </c>
      <c r="AH104">
        <v>0</v>
      </c>
      <c r="AI104">
        <v>1</v>
      </c>
      <c r="AJ104">
        <v>0</v>
      </c>
      <c r="AK104" t="s">
        <v>214</v>
      </c>
      <c r="AL104">
        <v>64.812684000000004</v>
      </c>
      <c r="AM104" t="s">
        <v>215</v>
      </c>
      <c r="AN104">
        <v>-147.867501</v>
      </c>
      <c r="AO104">
        <v>100</v>
      </c>
      <c r="AP104">
        <v>500</v>
      </c>
      <c r="AQ104" t="s">
        <v>138</v>
      </c>
      <c r="AR104">
        <v>-69</v>
      </c>
      <c r="AS104">
        <v>-87</v>
      </c>
      <c r="AT104">
        <v>128</v>
      </c>
      <c r="BB104" t="str">
        <f t="shared" si="7"/>
        <v>0610</v>
      </c>
      <c r="BC104">
        <v>1</v>
      </c>
      <c r="BD104" t="str">
        <f t="shared" si="8"/>
        <v xml:space="preserve">N3054V  </v>
      </c>
      <c r="BE104">
        <v>2</v>
      </c>
      <c r="BG104">
        <v>0</v>
      </c>
      <c r="BH104">
        <v>0</v>
      </c>
      <c r="BI104">
        <v>0</v>
      </c>
      <c r="BJ104">
        <v>500</v>
      </c>
      <c r="BK104">
        <v>0</v>
      </c>
      <c r="BL104" t="s">
        <v>129</v>
      </c>
      <c r="BM104">
        <v>1</v>
      </c>
      <c r="BN104">
        <v>1</v>
      </c>
      <c r="BO104">
        <v>1</v>
      </c>
      <c r="BP104">
        <v>0</v>
      </c>
      <c r="BT104">
        <v>0</v>
      </c>
      <c r="BU104">
        <v>0</v>
      </c>
      <c r="CE104" t="str">
        <f>"17:56:21.559"</f>
        <v>17:56:21.559</v>
      </c>
      <c r="CF104">
        <v>559328270</v>
      </c>
      <c r="CS104">
        <v>2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130</v>
      </c>
      <c r="DA104">
        <v>142</v>
      </c>
      <c r="DB104">
        <v>3</v>
      </c>
      <c r="DC104" t="s">
        <v>131</v>
      </c>
      <c r="DD104" t="s">
        <v>132</v>
      </c>
      <c r="DG104">
        <v>65777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"04/23/2024 17:56:21.962"</f>
        <v>04/23/2024 17:56:21.962</v>
      </c>
      <c r="C105" t="str">
        <f t="shared" si="9"/>
        <v>FFDFD3C0</v>
      </c>
      <c r="D105" t="s">
        <v>139</v>
      </c>
      <c r="E105">
        <v>1</v>
      </c>
      <c r="H105">
        <v>216</v>
      </c>
      <c r="I105" t="s">
        <v>140</v>
      </c>
      <c r="J105" t="s">
        <v>141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"17:56:21.555"</f>
        <v>17:56:21.555</v>
      </c>
      <c r="T105" t="str">
        <f>"17:56:21.055"</f>
        <v>17:56:21.055</v>
      </c>
      <c r="U105" t="str">
        <f t="shared" si="6"/>
        <v>A334DD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9</v>
      </c>
      <c r="AF105" t="s">
        <v>126</v>
      </c>
      <c r="AG105">
        <v>0</v>
      </c>
      <c r="AH105">
        <v>0</v>
      </c>
      <c r="AI105">
        <v>1</v>
      </c>
      <c r="AJ105">
        <v>0</v>
      </c>
      <c r="AK105" t="s">
        <v>214</v>
      </c>
      <c r="AL105">
        <v>64.812684000000004</v>
      </c>
      <c r="AM105" t="s">
        <v>215</v>
      </c>
      <c r="AN105">
        <v>-147.867501</v>
      </c>
      <c r="AO105">
        <v>100</v>
      </c>
      <c r="AP105">
        <v>500</v>
      </c>
      <c r="AQ105" t="s">
        <v>138</v>
      </c>
      <c r="AR105">
        <v>-69</v>
      </c>
      <c r="AS105">
        <v>-87</v>
      </c>
      <c r="AT105">
        <v>128</v>
      </c>
      <c r="BB105" t="str">
        <f t="shared" si="7"/>
        <v>0610</v>
      </c>
      <c r="BC105">
        <v>1</v>
      </c>
      <c r="BD105" t="str">
        <f t="shared" si="8"/>
        <v xml:space="preserve">N3054V  </v>
      </c>
      <c r="BE105">
        <v>2</v>
      </c>
      <c r="BG105">
        <v>0</v>
      </c>
      <c r="BH105">
        <v>0</v>
      </c>
      <c r="BI105">
        <v>0</v>
      </c>
      <c r="BJ105">
        <v>500</v>
      </c>
      <c r="BK105">
        <v>0</v>
      </c>
      <c r="BL105" t="s">
        <v>129</v>
      </c>
      <c r="BM105">
        <v>1</v>
      </c>
      <c r="BN105">
        <v>1</v>
      </c>
      <c r="BO105">
        <v>1</v>
      </c>
      <c r="BP105">
        <v>0</v>
      </c>
      <c r="BT105">
        <v>0</v>
      </c>
      <c r="BU105">
        <v>0</v>
      </c>
      <c r="CE105" t="str">
        <f>"17:56:21.559"</f>
        <v>17:56:21.559</v>
      </c>
      <c r="CF105">
        <v>559328270</v>
      </c>
      <c r="CS105">
        <v>2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130</v>
      </c>
      <c r="DA105">
        <v>142</v>
      </c>
      <c r="DB105">
        <v>3</v>
      </c>
      <c r="DC105" t="s">
        <v>131</v>
      </c>
      <c r="DD105" t="s">
        <v>132</v>
      </c>
      <c r="DG105">
        <v>65777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"04/23/2024 17:56:22.025"</f>
        <v>04/23/2024 17:56:22.025</v>
      </c>
      <c r="C106" t="str">
        <f t="shared" si="9"/>
        <v>FFDFD3C0</v>
      </c>
      <c r="D106" t="s">
        <v>123</v>
      </c>
      <c r="E106">
        <v>21</v>
      </c>
      <c r="F106">
        <v>1021</v>
      </c>
      <c r="G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"17:56:21.555"</f>
        <v>17:56:21.555</v>
      </c>
      <c r="T106" t="str">
        <f>"17:56:21.055"</f>
        <v>17:56:21.055</v>
      </c>
      <c r="U106" t="str">
        <f t="shared" si="6"/>
        <v>A334DD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9</v>
      </c>
      <c r="AF106" t="s">
        <v>126</v>
      </c>
      <c r="AG106">
        <v>0</v>
      </c>
      <c r="AH106">
        <v>0</v>
      </c>
      <c r="AI106">
        <v>1</v>
      </c>
      <c r="AJ106">
        <v>0</v>
      </c>
      <c r="AK106" t="s">
        <v>214</v>
      </c>
      <c r="AL106">
        <v>64.812684000000004</v>
      </c>
      <c r="AM106" t="s">
        <v>215</v>
      </c>
      <c r="AN106">
        <v>-147.867501</v>
      </c>
      <c r="AO106">
        <v>100</v>
      </c>
      <c r="AP106">
        <v>500</v>
      </c>
      <c r="AQ106" t="s">
        <v>138</v>
      </c>
      <c r="AR106">
        <v>-69</v>
      </c>
      <c r="AS106">
        <v>-87</v>
      </c>
      <c r="AT106">
        <v>128</v>
      </c>
      <c r="BB106" t="str">
        <f t="shared" si="7"/>
        <v>0610</v>
      </c>
      <c r="BC106">
        <v>1</v>
      </c>
      <c r="BD106" t="str">
        <f t="shared" si="8"/>
        <v xml:space="preserve">N3054V  </v>
      </c>
      <c r="BE106">
        <v>2</v>
      </c>
      <c r="BG106">
        <v>0</v>
      </c>
      <c r="BH106">
        <v>0</v>
      </c>
      <c r="BI106">
        <v>0</v>
      </c>
      <c r="BJ106">
        <v>500</v>
      </c>
      <c r="BK106">
        <v>0</v>
      </c>
      <c r="BL106" t="s">
        <v>129</v>
      </c>
      <c r="BM106">
        <v>1</v>
      </c>
      <c r="BN106">
        <v>1</v>
      </c>
      <c r="BO106">
        <v>1</v>
      </c>
      <c r="BP106">
        <v>0</v>
      </c>
      <c r="BT106">
        <v>0</v>
      </c>
      <c r="BU106">
        <v>0</v>
      </c>
      <c r="CE106" t="str">
        <f>"17:56:21.559"</f>
        <v>17:56:21.559</v>
      </c>
      <c r="CF106">
        <v>559328270</v>
      </c>
      <c r="CS106">
        <v>2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130</v>
      </c>
      <c r="DA106">
        <v>142</v>
      </c>
      <c r="DB106">
        <v>3</v>
      </c>
      <c r="DC106" t="s">
        <v>131</v>
      </c>
      <c r="DD106" t="s">
        <v>132</v>
      </c>
      <c r="DG106">
        <v>65777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"04/23/2024 17:56:22.884"</f>
        <v>04/23/2024 17:56:22.884</v>
      </c>
      <c r="C107" t="str">
        <f t="shared" si="9"/>
        <v>FFDFD3C0</v>
      </c>
      <c r="D107" t="s">
        <v>123</v>
      </c>
      <c r="E107">
        <v>21</v>
      </c>
      <c r="F107">
        <v>1021</v>
      </c>
      <c r="G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"17:56:22.484"</f>
        <v>17:56:22.484</v>
      </c>
      <c r="T107" t="str">
        <f>"17:56:22.084"</f>
        <v>17:56:22.084</v>
      </c>
      <c r="U107" t="str">
        <f t="shared" si="6"/>
        <v>A334DD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9</v>
      </c>
      <c r="AF107" t="s">
        <v>126</v>
      </c>
      <c r="AG107">
        <v>0</v>
      </c>
      <c r="AH107">
        <v>0</v>
      </c>
      <c r="AI107">
        <v>1</v>
      </c>
      <c r="AJ107">
        <v>0</v>
      </c>
      <c r="AK107" t="s">
        <v>216</v>
      </c>
      <c r="AL107">
        <v>64.812254999999993</v>
      </c>
      <c r="AM107" t="s">
        <v>217</v>
      </c>
      <c r="AN107">
        <v>-147.86818700000001</v>
      </c>
      <c r="AO107">
        <v>100</v>
      </c>
      <c r="AP107">
        <v>500</v>
      </c>
      <c r="AQ107" t="s">
        <v>138</v>
      </c>
      <c r="AR107">
        <v>-69</v>
      </c>
      <c r="AS107">
        <v>-87</v>
      </c>
      <c r="AT107">
        <v>128</v>
      </c>
      <c r="BB107" t="str">
        <f t="shared" si="7"/>
        <v>0610</v>
      </c>
      <c r="BC107">
        <v>1</v>
      </c>
      <c r="BD107" t="str">
        <f t="shared" si="8"/>
        <v xml:space="preserve">N3054V  </v>
      </c>
      <c r="BE107">
        <v>2</v>
      </c>
      <c r="BG107">
        <v>0</v>
      </c>
      <c r="BH107">
        <v>0</v>
      </c>
      <c r="BI107">
        <v>0</v>
      </c>
      <c r="BJ107">
        <v>500</v>
      </c>
      <c r="BK107">
        <v>0</v>
      </c>
      <c r="BL107" t="s">
        <v>129</v>
      </c>
      <c r="BM107">
        <v>1</v>
      </c>
      <c r="BN107">
        <v>1</v>
      </c>
      <c r="BO107">
        <v>1</v>
      </c>
      <c r="BP107">
        <v>0</v>
      </c>
      <c r="BT107">
        <v>0</v>
      </c>
      <c r="BU107">
        <v>0</v>
      </c>
      <c r="CE107" t="str">
        <f>"17:56:22.489"</f>
        <v>17:56:22.489</v>
      </c>
      <c r="CF107">
        <v>489237607</v>
      </c>
      <c r="CS107">
        <v>2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130</v>
      </c>
      <c r="DA107">
        <v>142</v>
      </c>
      <c r="DB107">
        <v>2</v>
      </c>
      <c r="DC107" t="s">
        <v>131</v>
      </c>
      <c r="DD107" t="s">
        <v>132</v>
      </c>
      <c r="DG107">
        <v>14157844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"04/23/2024 17:56:22.993"</f>
        <v>04/23/2024 17:56:22.993</v>
      </c>
      <c r="C108" t="str">
        <f t="shared" si="9"/>
        <v>FFDFD3C0</v>
      </c>
      <c r="D108" t="s">
        <v>133</v>
      </c>
      <c r="E108">
        <v>20</v>
      </c>
      <c r="H108">
        <v>329</v>
      </c>
      <c r="I108" t="s">
        <v>134</v>
      </c>
      <c r="J108" t="s">
        <v>135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"17:56:22.484"</f>
        <v>17:56:22.484</v>
      </c>
      <c r="T108" t="str">
        <f>"17:56:22.084"</f>
        <v>17:56:22.084</v>
      </c>
      <c r="U108" t="str">
        <f t="shared" si="6"/>
        <v>A334DD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9</v>
      </c>
      <c r="AF108" t="s">
        <v>126</v>
      </c>
      <c r="AG108">
        <v>0</v>
      </c>
      <c r="AH108">
        <v>0</v>
      </c>
      <c r="AI108">
        <v>1</v>
      </c>
      <c r="AJ108">
        <v>0</v>
      </c>
      <c r="AK108" t="s">
        <v>216</v>
      </c>
      <c r="AL108">
        <v>64.812254999999993</v>
      </c>
      <c r="AM108" t="s">
        <v>217</v>
      </c>
      <c r="AN108">
        <v>-147.86818700000001</v>
      </c>
      <c r="AO108">
        <v>100</v>
      </c>
      <c r="AP108">
        <v>500</v>
      </c>
      <c r="AQ108" t="s">
        <v>138</v>
      </c>
      <c r="AR108">
        <v>-69</v>
      </c>
      <c r="AS108">
        <v>-87</v>
      </c>
      <c r="AT108">
        <v>128</v>
      </c>
      <c r="BB108" t="str">
        <f t="shared" si="7"/>
        <v>0610</v>
      </c>
      <c r="BC108">
        <v>1</v>
      </c>
      <c r="BD108" t="str">
        <f t="shared" si="8"/>
        <v xml:space="preserve">N3054V  </v>
      </c>
      <c r="BE108">
        <v>2</v>
      </c>
      <c r="BG108">
        <v>0</v>
      </c>
      <c r="BH108">
        <v>0</v>
      </c>
      <c r="BI108">
        <v>0</v>
      </c>
      <c r="BJ108">
        <v>500</v>
      </c>
      <c r="BK108">
        <v>0</v>
      </c>
      <c r="BL108" t="s">
        <v>129</v>
      </c>
      <c r="BM108">
        <v>1</v>
      </c>
      <c r="BN108">
        <v>1</v>
      </c>
      <c r="BO108">
        <v>1</v>
      </c>
      <c r="BP108">
        <v>0</v>
      </c>
      <c r="BT108">
        <v>0</v>
      </c>
      <c r="BU108">
        <v>0</v>
      </c>
      <c r="CE108" t="str">
        <f>"17:56:22.489"</f>
        <v>17:56:22.489</v>
      </c>
      <c r="CF108">
        <v>489237607</v>
      </c>
      <c r="CS108">
        <v>2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130</v>
      </c>
      <c r="DA108">
        <v>142</v>
      </c>
      <c r="DB108">
        <v>2</v>
      </c>
      <c r="DC108" t="s">
        <v>131</v>
      </c>
      <c r="DD108" t="s">
        <v>132</v>
      </c>
      <c r="DG108">
        <v>14157844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"04/23/2024 17:56:22.993"</f>
        <v>04/23/2024 17:56:22.993</v>
      </c>
      <c r="C109" t="str">
        <f t="shared" si="9"/>
        <v>FFDFD3C0</v>
      </c>
      <c r="D109" t="s">
        <v>139</v>
      </c>
      <c r="E109">
        <v>1</v>
      </c>
      <c r="H109">
        <v>216</v>
      </c>
      <c r="I109" t="s">
        <v>140</v>
      </c>
      <c r="J109" t="s">
        <v>141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"17:56:22.484"</f>
        <v>17:56:22.484</v>
      </c>
      <c r="T109" t="str">
        <f>"17:56:22.084"</f>
        <v>17:56:22.084</v>
      </c>
      <c r="U109" t="str">
        <f t="shared" si="6"/>
        <v>A334DD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9</v>
      </c>
      <c r="AF109" t="s">
        <v>126</v>
      </c>
      <c r="AG109">
        <v>0</v>
      </c>
      <c r="AH109">
        <v>0</v>
      </c>
      <c r="AI109">
        <v>1</v>
      </c>
      <c r="AJ109">
        <v>0</v>
      </c>
      <c r="AK109" t="s">
        <v>216</v>
      </c>
      <c r="AL109">
        <v>64.812254999999993</v>
      </c>
      <c r="AM109" t="s">
        <v>217</v>
      </c>
      <c r="AN109">
        <v>-147.86818700000001</v>
      </c>
      <c r="AO109">
        <v>100</v>
      </c>
      <c r="AP109">
        <v>500</v>
      </c>
      <c r="AQ109" t="s">
        <v>138</v>
      </c>
      <c r="AR109">
        <v>-69</v>
      </c>
      <c r="AS109">
        <v>-87</v>
      </c>
      <c r="AT109">
        <v>128</v>
      </c>
      <c r="BB109" t="str">
        <f t="shared" si="7"/>
        <v>0610</v>
      </c>
      <c r="BC109">
        <v>1</v>
      </c>
      <c r="BD109" t="str">
        <f t="shared" si="8"/>
        <v xml:space="preserve">N3054V  </v>
      </c>
      <c r="BE109">
        <v>2</v>
      </c>
      <c r="BG109">
        <v>0</v>
      </c>
      <c r="BH109">
        <v>0</v>
      </c>
      <c r="BI109">
        <v>0</v>
      </c>
      <c r="BJ109">
        <v>500</v>
      </c>
      <c r="BK109">
        <v>0</v>
      </c>
      <c r="BL109" t="s">
        <v>129</v>
      </c>
      <c r="BM109">
        <v>1</v>
      </c>
      <c r="BN109">
        <v>1</v>
      </c>
      <c r="BO109">
        <v>1</v>
      </c>
      <c r="BP109">
        <v>0</v>
      </c>
      <c r="BT109">
        <v>0</v>
      </c>
      <c r="BU109">
        <v>0</v>
      </c>
      <c r="CE109" t="str">
        <f>"17:56:22.489"</f>
        <v>17:56:22.489</v>
      </c>
      <c r="CF109">
        <v>489237607</v>
      </c>
      <c r="CS109">
        <v>2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130</v>
      </c>
      <c r="DA109">
        <v>142</v>
      </c>
      <c r="DB109">
        <v>2</v>
      </c>
      <c r="DC109" t="s">
        <v>131</v>
      </c>
      <c r="DD109" t="s">
        <v>132</v>
      </c>
      <c r="DG109">
        <v>14157844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"04/23/2024 17:56:24.024"</f>
        <v>04/23/2024 17:56:24.024</v>
      </c>
      <c r="C110" t="str">
        <f t="shared" si="9"/>
        <v>FFDFD3C0</v>
      </c>
      <c r="D110" t="s">
        <v>123</v>
      </c>
      <c r="E110">
        <v>21</v>
      </c>
      <c r="F110">
        <v>1021</v>
      </c>
      <c r="G110" t="s">
        <v>124</v>
      </c>
      <c r="J110" t="s">
        <v>125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"17:56:23.547"</f>
        <v>17:56:23.547</v>
      </c>
      <c r="T110" t="str">
        <f>"17:56:23.247"</f>
        <v>17:56:23.247</v>
      </c>
      <c r="U110" t="str">
        <f t="shared" si="6"/>
        <v>A334DD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9</v>
      </c>
      <c r="AF110" t="s">
        <v>126</v>
      </c>
      <c r="AG110">
        <v>0</v>
      </c>
      <c r="AH110">
        <v>0</v>
      </c>
      <c r="AI110">
        <v>1</v>
      </c>
      <c r="AJ110">
        <v>0</v>
      </c>
      <c r="AK110" t="s">
        <v>218</v>
      </c>
      <c r="AL110">
        <v>64.811869000000002</v>
      </c>
      <c r="AM110" t="s">
        <v>219</v>
      </c>
      <c r="AN110">
        <v>-147.86893800000001</v>
      </c>
      <c r="AO110">
        <v>100</v>
      </c>
      <c r="AP110">
        <v>500</v>
      </c>
      <c r="AQ110" t="s">
        <v>138</v>
      </c>
      <c r="AR110">
        <v>-70</v>
      </c>
      <c r="AS110">
        <v>-88</v>
      </c>
      <c r="AT110">
        <v>192</v>
      </c>
      <c r="BB110" t="str">
        <f t="shared" si="7"/>
        <v>0610</v>
      </c>
      <c r="BC110">
        <v>1</v>
      </c>
      <c r="BD110" t="str">
        <f t="shared" si="8"/>
        <v xml:space="preserve">N3054V  </v>
      </c>
      <c r="BE110">
        <v>2</v>
      </c>
      <c r="BG110">
        <v>0</v>
      </c>
      <c r="BH110">
        <v>0</v>
      </c>
      <c r="BI110">
        <v>0</v>
      </c>
      <c r="BJ110">
        <v>500</v>
      </c>
      <c r="BK110">
        <v>0</v>
      </c>
      <c r="BL110" t="s">
        <v>129</v>
      </c>
      <c r="BM110">
        <v>1</v>
      </c>
      <c r="BN110">
        <v>1</v>
      </c>
      <c r="BO110">
        <v>1</v>
      </c>
      <c r="BP110">
        <v>0</v>
      </c>
      <c r="BT110">
        <v>0</v>
      </c>
      <c r="BU110">
        <v>0</v>
      </c>
      <c r="CE110" t="str">
        <f>"17:56:23.554"</f>
        <v>17:56:23.554</v>
      </c>
      <c r="CF110">
        <v>554133845</v>
      </c>
      <c r="CS110">
        <v>2</v>
      </c>
      <c r="CT110">
        <v>2</v>
      </c>
      <c r="CU110">
        <v>0</v>
      </c>
      <c r="CV110">
        <v>2</v>
      </c>
      <c r="CW110">
        <v>0</v>
      </c>
      <c r="CX110">
        <v>3</v>
      </c>
      <c r="CY110">
        <v>7</v>
      </c>
      <c r="CZ110" t="s">
        <v>130</v>
      </c>
      <c r="DA110">
        <v>142</v>
      </c>
      <c r="DB110">
        <v>3</v>
      </c>
      <c r="DC110" t="s">
        <v>131</v>
      </c>
      <c r="DD110" t="s">
        <v>132</v>
      </c>
      <c r="DG110">
        <v>65939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>"04/23/2024 17:56:24.024"</f>
        <v>04/23/2024 17:56:24.024</v>
      </c>
      <c r="C111" t="str">
        <f t="shared" si="9"/>
        <v>FFDFD3C0</v>
      </c>
      <c r="D111" t="s">
        <v>133</v>
      </c>
      <c r="E111">
        <v>20</v>
      </c>
      <c r="H111">
        <v>329</v>
      </c>
      <c r="I111" t="s">
        <v>134</v>
      </c>
      <c r="J111" t="s">
        <v>135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"17:56:23.547"</f>
        <v>17:56:23.547</v>
      </c>
      <c r="T111" t="str">
        <f>"17:56:23.247"</f>
        <v>17:56:23.247</v>
      </c>
      <c r="U111" t="str">
        <f t="shared" si="6"/>
        <v>A334DD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9</v>
      </c>
      <c r="AF111" t="s">
        <v>126</v>
      </c>
      <c r="AG111">
        <v>0</v>
      </c>
      <c r="AH111">
        <v>0</v>
      </c>
      <c r="AI111">
        <v>1</v>
      </c>
      <c r="AJ111">
        <v>0</v>
      </c>
      <c r="AK111" t="s">
        <v>218</v>
      </c>
      <c r="AL111">
        <v>64.811869000000002</v>
      </c>
      <c r="AM111" t="s">
        <v>219</v>
      </c>
      <c r="AN111">
        <v>-147.86893800000001</v>
      </c>
      <c r="AO111">
        <v>100</v>
      </c>
      <c r="AP111">
        <v>500</v>
      </c>
      <c r="AQ111" t="s">
        <v>138</v>
      </c>
      <c r="AR111">
        <v>-70</v>
      </c>
      <c r="AS111">
        <v>-88</v>
      </c>
      <c r="AT111">
        <v>192</v>
      </c>
      <c r="BB111" t="str">
        <f t="shared" si="7"/>
        <v>0610</v>
      </c>
      <c r="BC111">
        <v>1</v>
      </c>
      <c r="BD111" t="str">
        <f t="shared" si="8"/>
        <v xml:space="preserve">N3054V  </v>
      </c>
      <c r="BE111">
        <v>2</v>
      </c>
      <c r="BG111">
        <v>0</v>
      </c>
      <c r="BH111">
        <v>0</v>
      </c>
      <c r="BI111">
        <v>0</v>
      </c>
      <c r="BJ111">
        <v>500</v>
      </c>
      <c r="BK111">
        <v>0</v>
      </c>
      <c r="BL111" t="s">
        <v>129</v>
      </c>
      <c r="BM111">
        <v>1</v>
      </c>
      <c r="BN111">
        <v>1</v>
      </c>
      <c r="BO111">
        <v>1</v>
      </c>
      <c r="BP111">
        <v>0</v>
      </c>
      <c r="BT111">
        <v>0</v>
      </c>
      <c r="BU111">
        <v>0</v>
      </c>
      <c r="CE111" t="str">
        <f>"17:56:23.554"</f>
        <v>17:56:23.554</v>
      </c>
      <c r="CF111">
        <v>554133845</v>
      </c>
      <c r="CS111">
        <v>2</v>
      </c>
      <c r="CT111">
        <v>2</v>
      </c>
      <c r="CU111">
        <v>0</v>
      </c>
      <c r="CV111">
        <v>2</v>
      </c>
      <c r="CW111">
        <v>0</v>
      </c>
      <c r="CX111">
        <v>3</v>
      </c>
      <c r="CY111">
        <v>7</v>
      </c>
      <c r="CZ111" t="s">
        <v>130</v>
      </c>
      <c r="DA111">
        <v>142</v>
      </c>
      <c r="DB111">
        <v>3</v>
      </c>
      <c r="DC111" t="s">
        <v>131</v>
      </c>
      <c r="DD111" t="s">
        <v>132</v>
      </c>
      <c r="DG111">
        <v>65939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>"04/23/2024 17:56:24.024"</f>
        <v>04/23/2024 17:56:24.024</v>
      </c>
      <c r="C112" t="str">
        <f t="shared" si="9"/>
        <v>FFDFD3C0</v>
      </c>
      <c r="D112" t="s">
        <v>139</v>
      </c>
      <c r="E112">
        <v>1</v>
      </c>
      <c r="H112">
        <v>216</v>
      </c>
      <c r="I112" t="s">
        <v>140</v>
      </c>
      <c r="J112" t="s">
        <v>141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"17:56:23.547"</f>
        <v>17:56:23.547</v>
      </c>
      <c r="T112" t="str">
        <f>"17:56:23.247"</f>
        <v>17:56:23.247</v>
      </c>
      <c r="U112" t="str">
        <f t="shared" si="6"/>
        <v>A334DD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9</v>
      </c>
      <c r="AF112" t="s">
        <v>126</v>
      </c>
      <c r="AG112">
        <v>0</v>
      </c>
      <c r="AH112">
        <v>0</v>
      </c>
      <c r="AI112">
        <v>1</v>
      </c>
      <c r="AJ112">
        <v>0</v>
      </c>
      <c r="AK112" t="s">
        <v>218</v>
      </c>
      <c r="AL112">
        <v>64.811869000000002</v>
      </c>
      <c r="AM112" t="s">
        <v>219</v>
      </c>
      <c r="AN112">
        <v>-147.86893800000001</v>
      </c>
      <c r="AO112">
        <v>100</v>
      </c>
      <c r="AP112">
        <v>500</v>
      </c>
      <c r="AQ112" t="s">
        <v>138</v>
      </c>
      <c r="AR112">
        <v>-70</v>
      </c>
      <c r="AS112">
        <v>-88</v>
      </c>
      <c r="AT112">
        <v>192</v>
      </c>
      <c r="BB112" t="str">
        <f t="shared" si="7"/>
        <v>0610</v>
      </c>
      <c r="BC112">
        <v>1</v>
      </c>
      <c r="BD112" t="str">
        <f t="shared" si="8"/>
        <v xml:space="preserve">N3054V  </v>
      </c>
      <c r="BE112">
        <v>2</v>
      </c>
      <c r="BG112">
        <v>0</v>
      </c>
      <c r="BH112">
        <v>0</v>
      </c>
      <c r="BI112">
        <v>0</v>
      </c>
      <c r="BJ112">
        <v>500</v>
      </c>
      <c r="BK112">
        <v>0</v>
      </c>
      <c r="BL112" t="s">
        <v>129</v>
      </c>
      <c r="BM112">
        <v>1</v>
      </c>
      <c r="BN112">
        <v>1</v>
      </c>
      <c r="BO112">
        <v>1</v>
      </c>
      <c r="BP112">
        <v>0</v>
      </c>
      <c r="BT112">
        <v>0</v>
      </c>
      <c r="BU112">
        <v>0</v>
      </c>
      <c r="CE112" t="str">
        <f>"17:56:23.554"</f>
        <v>17:56:23.554</v>
      </c>
      <c r="CF112">
        <v>554133845</v>
      </c>
      <c r="CS112">
        <v>2</v>
      </c>
      <c r="CT112">
        <v>2</v>
      </c>
      <c r="CU112">
        <v>0</v>
      </c>
      <c r="CV112">
        <v>2</v>
      </c>
      <c r="CW112">
        <v>0</v>
      </c>
      <c r="CX112">
        <v>3</v>
      </c>
      <c r="CY112">
        <v>7</v>
      </c>
      <c r="CZ112" t="s">
        <v>130</v>
      </c>
      <c r="DA112">
        <v>142</v>
      </c>
      <c r="DB112">
        <v>3</v>
      </c>
      <c r="DC112" t="s">
        <v>131</v>
      </c>
      <c r="DD112" t="s">
        <v>132</v>
      </c>
      <c r="DG112">
        <v>65939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>"04/23/2024 17:56:25.493"</f>
        <v>04/23/2024 17:56:25.493</v>
      </c>
      <c r="C113" t="str">
        <f t="shared" si="9"/>
        <v>FFDFD3C0</v>
      </c>
      <c r="D113" t="s">
        <v>123</v>
      </c>
      <c r="E113">
        <v>21</v>
      </c>
      <c r="F113">
        <v>1021</v>
      </c>
      <c r="G113" t="s">
        <v>124</v>
      </c>
      <c r="J113" t="s">
        <v>125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"17:56:24.945"</f>
        <v>17:56:24.945</v>
      </c>
      <c r="T113" t="str">
        <f>"17:56:24.145"</f>
        <v>17:56:24.145</v>
      </c>
      <c r="U113" t="str">
        <f t="shared" si="6"/>
        <v>A334DD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9</v>
      </c>
      <c r="AF113" t="s">
        <v>126</v>
      </c>
      <c r="AG113">
        <v>0</v>
      </c>
      <c r="AH113">
        <v>0</v>
      </c>
      <c r="AI113">
        <v>1</v>
      </c>
      <c r="AJ113">
        <v>0</v>
      </c>
      <c r="AK113" t="s">
        <v>220</v>
      </c>
      <c r="AL113">
        <v>64.811289000000002</v>
      </c>
      <c r="AM113" t="s">
        <v>221</v>
      </c>
      <c r="AN113">
        <v>-147.87003300000001</v>
      </c>
      <c r="AO113">
        <v>100</v>
      </c>
      <c r="AP113">
        <v>500</v>
      </c>
      <c r="AQ113" t="s">
        <v>138</v>
      </c>
      <c r="AR113">
        <v>-70</v>
      </c>
      <c r="AS113">
        <v>-88</v>
      </c>
      <c r="AT113">
        <v>192</v>
      </c>
      <c r="BB113" t="str">
        <f t="shared" si="7"/>
        <v>0610</v>
      </c>
      <c r="BC113">
        <v>1</v>
      </c>
      <c r="BD113" t="str">
        <f t="shared" si="8"/>
        <v xml:space="preserve">N3054V  </v>
      </c>
      <c r="BE113">
        <v>2</v>
      </c>
      <c r="BG113">
        <v>0</v>
      </c>
      <c r="BH113">
        <v>0</v>
      </c>
      <c r="BI113">
        <v>0</v>
      </c>
      <c r="BJ113">
        <v>500</v>
      </c>
      <c r="BK113">
        <v>0</v>
      </c>
      <c r="BL113" t="s">
        <v>129</v>
      </c>
      <c r="BM113">
        <v>1</v>
      </c>
      <c r="BN113">
        <v>1</v>
      </c>
      <c r="BO113">
        <v>1</v>
      </c>
      <c r="BP113">
        <v>0</v>
      </c>
      <c r="BT113">
        <v>0</v>
      </c>
      <c r="BU113">
        <v>0</v>
      </c>
      <c r="CE113" t="str">
        <f>"17:56:24.949"</f>
        <v>17:56:24.949</v>
      </c>
      <c r="CF113">
        <v>948997899</v>
      </c>
      <c r="CS113">
        <v>2</v>
      </c>
      <c r="CT113">
        <v>2</v>
      </c>
      <c r="CU113">
        <v>0</v>
      </c>
      <c r="CV113">
        <v>2</v>
      </c>
      <c r="CW113">
        <v>0</v>
      </c>
      <c r="CX113">
        <v>3</v>
      </c>
      <c r="CY113">
        <v>7</v>
      </c>
      <c r="CZ113" t="s">
        <v>130</v>
      </c>
      <c r="DA113">
        <v>142</v>
      </c>
      <c r="DB113">
        <v>3</v>
      </c>
      <c r="DC113" t="s">
        <v>131</v>
      </c>
      <c r="DD113" t="s">
        <v>132</v>
      </c>
      <c r="DG113">
        <v>66047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>"04/23/2024 17:56:25.524"</f>
        <v>04/23/2024 17:56:25.524</v>
      </c>
      <c r="C114" t="str">
        <f t="shared" si="9"/>
        <v>FFDFD3C0</v>
      </c>
      <c r="D114" t="s">
        <v>133</v>
      </c>
      <c r="E114">
        <v>20</v>
      </c>
      <c r="H114">
        <v>329</v>
      </c>
      <c r="I114" t="s">
        <v>134</v>
      </c>
      <c r="J114" t="s">
        <v>135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"17:56:24.945"</f>
        <v>17:56:24.945</v>
      </c>
      <c r="T114" t="str">
        <f>"17:56:24.145"</f>
        <v>17:56:24.145</v>
      </c>
      <c r="U114" t="str">
        <f t="shared" si="6"/>
        <v>A334DD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9</v>
      </c>
      <c r="AF114" t="s">
        <v>126</v>
      </c>
      <c r="AG114">
        <v>0</v>
      </c>
      <c r="AH114">
        <v>0</v>
      </c>
      <c r="AI114">
        <v>1</v>
      </c>
      <c r="AJ114">
        <v>0</v>
      </c>
      <c r="AK114" t="s">
        <v>220</v>
      </c>
      <c r="AL114">
        <v>64.811289000000002</v>
      </c>
      <c r="AM114" t="s">
        <v>221</v>
      </c>
      <c r="AN114">
        <v>-147.87003300000001</v>
      </c>
      <c r="AO114">
        <v>100</v>
      </c>
      <c r="AP114">
        <v>500</v>
      </c>
      <c r="AQ114" t="s">
        <v>138</v>
      </c>
      <c r="AR114">
        <v>-70</v>
      </c>
      <c r="AS114">
        <v>-88</v>
      </c>
      <c r="AT114">
        <v>192</v>
      </c>
      <c r="BB114" t="str">
        <f t="shared" si="7"/>
        <v>0610</v>
      </c>
      <c r="BC114">
        <v>1</v>
      </c>
      <c r="BD114" t="str">
        <f t="shared" si="8"/>
        <v xml:space="preserve">N3054V  </v>
      </c>
      <c r="BE114">
        <v>2</v>
      </c>
      <c r="BG114">
        <v>0</v>
      </c>
      <c r="BH114">
        <v>0</v>
      </c>
      <c r="BI114">
        <v>0</v>
      </c>
      <c r="BJ114">
        <v>500</v>
      </c>
      <c r="BK114">
        <v>0</v>
      </c>
      <c r="BL114" t="s">
        <v>129</v>
      </c>
      <c r="BM114">
        <v>1</v>
      </c>
      <c r="BN114">
        <v>1</v>
      </c>
      <c r="BO114">
        <v>1</v>
      </c>
      <c r="BP114">
        <v>0</v>
      </c>
      <c r="BT114">
        <v>0</v>
      </c>
      <c r="BU114">
        <v>0</v>
      </c>
      <c r="CE114" t="str">
        <f>"17:56:24.949"</f>
        <v>17:56:24.949</v>
      </c>
      <c r="CF114">
        <v>948997899</v>
      </c>
      <c r="CS114">
        <v>2</v>
      </c>
      <c r="CT114">
        <v>2</v>
      </c>
      <c r="CU114">
        <v>0</v>
      </c>
      <c r="CV114">
        <v>2</v>
      </c>
      <c r="CW114">
        <v>0</v>
      </c>
      <c r="CX114">
        <v>3</v>
      </c>
      <c r="CY114">
        <v>7</v>
      </c>
      <c r="CZ114" t="s">
        <v>130</v>
      </c>
      <c r="DA114">
        <v>142</v>
      </c>
      <c r="DB114">
        <v>3</v>
      </c>
      <c r="DC114" t="s">
        <v>131</v>
      </c>
      <c r="DD114" t="s">
        <v>132</v>
      </c>
      <c r="DG114">
        <v>66047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>"04/23/2024 17:56:25.524"</f>
        <v>04/23/2024 17:56:25.524</v>
      </c>
      <c r="C115" t="str">
        <f t="shared" si="9"/>
        <v>FFDFD3C0</v>
      </c>
      <c r="D115" t="s">
        <v>139</v>
      </c>
      <c r="E115">
        <v>1</v>
      </c>
      <c r="H115">
        <v>216</v>
      </c>
      <c r="I115" t="s">
        <v>140</v>
      </c>
      <c r="J115" t="s">
        <v>141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"17:56:24.945"</f>
        <v>17:56:24.945</v>
      </c>
      <c r="T115" t="str">
        <f>"17:56:24.145"</f>
        <v>17:56:24.145</v>
      </c>
      <c r="U115" t="str">
        <f t="shared" si="6"/>
        <v>A334DD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9</v>
      </c>
      <c r="AF115" t="s">
        <v>126</v>
      </c>
      <c r="AG115">
        <v>0</v>
      </c>
      <c r="AH115">
        <v>0</v>
      </c>
      <c r="AI115">
        <v>1</v>
      </c>
      <c r="AJ115">
        <v>0</v>
      </c>
      <c r="AK115" t="s">
        <v>220</v>
      </c>
      <c r="AL115">
        <v>64.811289000000002</v>
      </c>
      <c r="AM115" t="s">
        <v>221</v>
      </c>
      <c r="AN115">
        <v>-147.87003300000001</v>
      </c>
      <c r="AO115">
        <v>100</v>
      </c>
      <c r="AP115">
        <v>500</v>
      </c>
      <c r="AQ115" t="s">
        <v>138</v>
      </c>
      <c r="AR115">
        <v>-70</v>
      </c>
      <c r="AS115">
        <v>-88</v>
      </c>
      <c r="AT115">
        <v>192</v>
      </c>
      <c r="BB115" t="str">
        <f t="shared" si="7"/>
        <v>0610</v>
      </c>
      <c r="BC115">
        <v>1</v>
      </c>
      <c r="BD115" t="str">
        <f t="shared" si="8"/>
        <v xml:space="preserve">N3054V  </v>
      </c>
      <c r="BE115">
        <v>2</v>
      </c>
      <c r="BG115">
        <v>0</v>
      </c>
      <c r="BH115">
        <v>0</v>
      </c>
      <c r="BI115">
        <v>0</v>
      </c>
      <c r="BJ115">
        <v>500</v>
      </c>
      <c r="BK115">
        <v>0</v>
      </c>
      <c r="BL115" t="s">
        <v>129</v>
      </c>
      <c r="BM115">
        <v>1</v>
      </c>
      <c r="BN115">
        <v>1</v>
      </c>
      <c r="BO115">
        <v>1</v>
      </c>
      <c r="BP115">
        <v>0</v>
      </c>
      <c r="BT115">
        <v>0</v>
      </c>
      <c r="BU115">
        <v>0</v>
      </c>
      <c r="CE115" t="str">
        <f>"17:56:24.949"</f>
        <v>17:56:24.949</v>
      </c>
      <c r="CF115">
        <v>948997899</v>
      </c>
      <c r="CS115">
        <v>2</v>
      </c>
      <c r="CT115">
        <v>2</v>
      </c>
      <c r="CU115">
        <v>0</v>
      </c>
      <c r="CV115">
        <v>2</v>
      </c>
      <c r="CW115">
        <v>0</v>
      </c>
      <c r="CX115">
        <v>3</v>
      </c>
      <c r="CY115">
        <v>7</v>
      </c>
      <c r="CZ115" t="s">
        <v>130</v>
      </c>
      <c r="DA115">
        <v>142</v>
      </c>
      <c r="DB115">
        <v>3</v>
      </c>
      <c r="DC115" t="s">
        <v>131</v>
      </c>
      <c r="DD115" t="s">
        <v>132</v>
      </c>
      <c r="DG115">
        <v>66047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>"04/23/2024 17:56:26.383"</f>
        <v>04/23/2024 17:56:26.383</v>
      </c>
      <c r="C116" t="str">
        <f t="shared" si="9"/>
        <v>FFDFD3C0</v>
      </c>
      <c r="D116" t="s">
        <v>123</v>
      </c>
      <c r="E116">
        <v>21</v>
      </c>
      <c r="F116">
        <v>1021</v>
      </c>
      <c r="G116" t="s">
        <v>124</v>
      </c>
      <c r="J116" t="s">
        <v>125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"17:56:25.992"</f>
        <v>17:56:25.992</v>
      </c>
      <c r="T116" t="str">
        <f>"17:56:25.592"</f>
        <v>17:56:25.592</v>
      </c>
      <c r="U116" t="str">
        <f t="shared" si="6"/>
        <v>A334DD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9</v>
      </c>
      <c r="AF116" t="s">
        <v>126</v>
      </c>
      <c r="AG116">
        <v>0</v>
      </c>
      <c r="AH116">
        <v>0</v>
      </c>
      <c r="AI116">
        <v>1</v>
      </c>
      <c r="AJ116">
        <v>0</v>
      </c>
      <c r="AK116" t="s">
        <v>222</v>
      </c>
      <c r="AL116">
        <v>64.810860000000005</v>
      </c>
      <c r="AM116" t="s">
        <v>223</v>
      </c>
      <c r="AN116">
        <v>-147.87082699999999</v>
      </c>
      <c r="AO116">
        <v>100</v>
      </c>
      <c r="AP116">
        <v>500</v>
      </c>
      <c r="AQ116" t="s">
        <v>138</v>
      </c>
      <c r="AR116">
        <v>-69</v>
      </c>
      <c r="AS116">
        <v>-89</v>
      </c>
      <c r="AT116">
        <v>192</v>
      </c>
      <c r="BB116" t="str">
        <f t="shared" si="7"/>
        <v>0610</v>
      </c>
      <c r="BC116">
        <v>1</v>
      </c>
      <c r="BD116" t="str">
        <f t="shared" si="8"/>
        <v xml:space="preserve">N3054V  </v>
      </c>
      <c r="BE116">
        <v>2</v>
      </c>
      <c r="BG116">
        <v>0</v>
      </c>
      <c r="BH116">
        <v>0</v>
      </c>
      <c r="BI116">
        <v>0</v>
      </c>
      <c r="BJ116">
        <v>500</v>
      </c>
      <c r="BK116">
        <v>0</v>
      </c>
      <c r="BL116" t="s">
        <v>129</v>
      </c>
      <c r="BM116">
        <v>1</v>
      </c>
      <c r="BN116">
        <v>1</v>
      </c>
      <c r="BO116">
        <v>1</v>
      </c>
      <c r="BP116">
        <v>0</v>
      </c>
      <c r="BT116">
        <v>0</v>
      </c>
      <c r="BU116">
        <v>0</v>
      </c>
      <c r="CE116" t="str">
        <f>"17:56:25.999"</f>
        <v>17:56:25.999</v>
      </c>
      <c r="CF116">
        <v>998895560</v>
      </c>
      <c r="CS116">
        <v>2</v>
      </c>
      <c r="CT116">
        <v>2</v>
      </c>
      <c r="CU116">
        <v>0</v>
      </c>
      <c r="CV116">
        <v>2</v>
      </c>
      <c r="CW116">
        <v>0</v>
      </c>
      <c r="CX116">
        <v>5</v>
      </c>
      <c r="CY116">
        <v>7</v>
      </c>
      <c r="CZ116" t="s">
        <v>130</v>
      </c>
      <c r="DA116">
        <v>142</v>
      </c>
      <c r="DB116">
        <v>2</v>
      </c>
      <c r="DC116" t="s">
        <v>131</v>
      </c>
      <c r="DD116" t="s">
        <v>132</v>
      </c>
      <c r="DG116">
        <v>14158058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>"04/23/2024 17:56:26.383"</f>
        <v>04/23/2024 17:56:26.383</v>
      </c>
      <c r="C117" t="str">
        <f t="shared" si="9"/>
        <v>FFDFD3C0</v>
      </c>
      <c r="D117" t="s">
        <v>133</v>
      </c>
      <c r="E117">
        <v>20</v>
      </c>
      <c r="H117">
        <v>329</v>
      </c>
      <c r="I117" t="s">
        <v>134</v>
      </c>
      <c r="J117" t="s">
        <v>135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"17:56:25.992"</f>
        <v>17:56:25.992</v>
      </c>
      <c r="T117" t="str">
        <f>"17:56:25.592"</f>
        <v>17:56:25.592</v>
      </c>
      <c r="U117" t="str">
        <f t="shared" si="6"/>
        <v>A334DD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9</v>
      </c>
      <c r="AF117" t="s">
        <v>126</v>
      </c>
      <c r="AG117">
        <v>0</v>
      </c>
      <c r="AH117">
        <v>0</v>
      </c>
      <c r="AI117">
        <v>1</v>
      </c>
      <c r="AJ117">
        <v>0</v>
      </c>
      <c r="AK117" t="s">
        <v>222</v>
      </c>
      <c r="AL117">
        <v>64.810860000000005</v>
      </c>
      <c r="AM117" t="s">
        <v>223</v>
      </c>
      <c r="AN117">
        <v>-147.87082699999999</v>
      </c>
      <c r="AO117">
        <v>100</v>
      </c>
      <c r="AP117">
        <v>500</v>
      </c>
      <c r="AQ117" t="s">
        <v>138</v>
      </c>
      <c r="AR117">
        <v>-69</v>
      </c>
      <c r="AS117">
        <v>-89</v>
      </c>
      <c r="AT117">
        <v>192</v>
      </c>
      <c r="BB117" t="str">
        <f t="shared" si="7"/>
        <v>0610</v>
      </c>
      <c r="BC117">
        <v>1</v>
      </c>
      <c r="BD117" t="str">
        <f t="shared" si="8"/>
        <v xml:space="preserve">N3054V  </v>
      </c>
      <c r="BE117">
        <v>2</v>
      </c>
      <c r="BG117">
        <v>0</v>
      </c>
      <c r="BH117">
        <v>0</v>
      </c>
      <c r="BI117">
        <v>0</v>
      </c>
      <c r="BJ117">
        <v>500</v>
      </c>
      <c r="BK117">
        <v>0</v>
      </c>
      <c r="BL117" t="s">
        <v>129</v>
      </c>
      <c r="BM117">
        <v>1</v>
      </c>
      <c r="BN117">
        <v>1</v>
      </c>
      <c r="BO117">
        <v>1</v>
      </c>
      <c r="BP117">
        <v>0</v>
      </c>
      <c r="BT117">
        <v>0</v>
      </c>
      <c r="BU117">
        <v>0</v>
      </c>
      <c r="CE117" t="str">
        <f>"17:56:25.999"</f>
        <v>17:56:25.999</v>
      </c>
      <c r="CF117">
        <v>998895560</v>
      </c>
      <c r="CS117">
        <v>2</v>
      </c>
      <c r="CT117">
        <v>2</v>
      </c>
      <c r="CU117">
        <v>0</v>
      </c>
      <c r="CV117">
        <v>2</v>
      </c>
      <c r="CW117">
        <v>0</v>
      </c>
      <c r="CX117">
        <v>5</v>
      </c>
      <c r="CY117">
        <v>7</v>
      </c>
      <c r="CZ117" t="s">
        <v>130</v>
      </c>
      <c r="DA117">
        <v>142</v>
      </c>
      <c r="DB117">
        <v>2</v>
      </c>
      <c r="DC117" t="s">
        <v>131</v>
      </c>
      <c r="DD117" t="s">
        <v>132</v>
      </c>
      <c r="DG117">
        <v>14158058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>"04/23/2024 17:56:26.383"</f>
        <v>04/23/2024 17:56:26.383</v>
      </c>
      <c r="C118" t="str">
        <f t="shared" si="9"/>
        <v>FFDFD3C0</v>
      </c>
      <c r="D118" t="s">
        <v>139</v>
      </c>
      <c r="E118">
        <v>1</v>
      </c>
      <c r="H118">
        <v>216</v>
      </c>
      <c r="I118" t="s">
        <v>140</v>
      </c>
      <c r="J118" t="s">
        <v>141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"17:56:25.992"</f>
        <v>17:56:25.992</v>
      </c>
      <c r="T118" t="str">
        <f>"17:56:25.592"</f>
        <v>17:56:25.592</v>
      </c>
      <c r="U118" t="str">
        <f t="shared" si="6"/>
        <v>A334DD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9</v>
      </c>
      <c r="AF118" t="s">
        <v>126</v>
      </c>
      <c r="AG118">
        <v>0</v>
      </c>
      <c r="AH118">
        <v>0</v>
      </c>
      <c r="AI118">
        <v>1</v>
      </c>
      <c r="AJ118">
        <v>0</v>
      </c>
      <c r="AK118" t="s">
        <v>222</v>
      </c>
      <c r="AL118">
        <v>64.810860000000005</v>
      </c>
      <c r="AM118" t="s">
        <v>223</v>
      </c>
      <c r="AN118">
        <v>-147.87082699999999</v>
      </c>
      <c r="AO118">
        <v>100</v>
      </c>
      <c r="AP118">
        <v>500</v>
      </c>
      <c r="AQ118" t="s">
        <v>138</v>
      </c>
      <c r="AR118">
        <v>-69</v>
      </c>
      <c r="AS118">
        <v>-89</v>
      </c>
      <c r="AT118">
        <v>192</v>
      </c>
      <c r="BB118" t="str">
        <f t="shared" si="7"/>
        <v>0610</v>
      </c>
      <c r="BC118">
        <v>1</v>
      </c>
      <c r="BD118" t="str">
        <f t="shared" si="8"/>
        <v xml:space="preserve">N3054V  </v>
      </c>
      <c r="BE118">
        <v>2</v>
      </c>
      <c r="BG118">
        <v>0</v>
      </c>
      <c r="BH118">
        <v>0</v>
      </c>
      <c r="BI118">
        <v>0</v>
      </c>
      <c r="BJ118">
        <v>500</v>
      </c>
      <c r="BK118">
        <v>0</v>
      </c>
      <c r="BL118" t="s">
        <v>129</v>
      </c>
      <c r="BM118">
        <v>1</v>
      </c>
      <c r="BN118">
        <v>1</v>
      </c>
      <c r="BO118">
        <v>1</v>
      </c>
      <c r="BP118">
        <v>0</v>
      </c>
      <c r="BT118">
        <v>0</v>
      </c>
      <c r="BU118">
        <v>0</v>
      </c>
      <c r="CE118" t="str">
        <f>"17:56:25.999"</f>
        <v>17:56:25.999</v>
      </c>
      <c r="CF118">
        <v>998895560</v>
      </c>
      <c r="CS118">
        <v>2</v>
      </c>
      <c r="CT118">
        <v>2</v>
      </c>
      <c r="CU118">
        <v>0</v>
      </c>
      <c r="CV118">
        <v>2</v>
      </c>
      <c r="CW118">
        <v>0</v>
      </c>
      <c r="CX118">
        <v>5</v>
      </c>
      <c r="CY118">
        <v>7</v>
      </c>
      <c r="CZ118" t="s">
        <v>130</v>
      </c>
      <c r="DA118">
        <v>142</v>
      </c>
      <c r="DB118">
        <v>2</v>
      </c>
      <c r="DC118" t="s">
        <v>131</v>
      </c>
      <c r="DD118" t="s">
        <v>132</v>
      </c>
      <c r="DG118">
        <v>14158058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>"04/23/2024 17:56:27.586"</f>
        <v>04/23/2024 17:56:27.586</v>
      </c>
      <c r="C119" t="str">
        <f t="shared" si="9"/>
        <v>FFDFD3C0</v>
      </c>
      <c r="D119" t="s">
        <v>133</v>
      </c>
      <c r="E119">
        <v>20</v>
      </c>
      <c r="H119">
        <v>329</v>
      </c>
      <c r="I119" t="s">
        <v>134</v>
      </c>
      <c r="J119" t="s">
        <v>135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"17:56:27.031"</f>
        <v>17:56:27.031</v>
      </c>
      <c r="T119" t="str">
        <f>"17:56:26.631"</f>
        <v>17:56:26.631</v>
      </c>
      <c r="U119" t="str">
        <f t="shared" si="6"/>
        <v>A334DD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9</v>
      </c>
      <c r="AF119" t="s">
        <v>126</v>
      </c>
      <c r="AG119">
        <v>0</v>
      </c>
      <c r="AH119">
        <v>0</v>
      </c>
      <c r="AI119">
        <v>1</v>
      </c>
      <c r="AJ119">
        <v>0</v>
      </c>
      <c r="AK119" t="s">
        <v>224</v>
      </c>
      <c r="AL119">
        <v>64.810410000000005</v>
      </c>
      <c r="AM119" t="s">
        <v>225</v>
      </c>
      <c r="AN119">
        <v>-147.871578</v>
      </c>
      <c r="AO119">
        <v>100</v>
      </c>
      <c r="AP119">
        <v>500</v>
      </c>
      <c r="AQ119" t="s">
        <v>138</v>
      </c>
      <c r="AR119">
        <v>-70</v>
      </c>
      <c r="AS119">
        <v>-90</v>
      </c>
      <c r="AT119">
        <v>256</v>
      </c>
      <c r="BB119" t="str">
        <f t="shared" si="7"/>
        <v>0610</v>
      </c>
      <c r="BC119">
        <v>1</v>
      </c>
      <c r="BD119" t="str">
        <f t="shared" si="8"/>
        <v xml:space="preserve">N3054V  </v>
      </c>
      <c r="BE119">
        <v>2</v>
      </c>
      <c r="BG119">
        <v>0</v>
      </c>
      <c r="BH119">
        <v>0</v>
      </c>
      <c r="BI119">
        <v>0</v>
      </c>
      <c r="BJ119">
        <v>500</v>
      </c>
      <c r="BK119">
        <v>0</v>
      </c>
      <c r="BL119" t="s">
        <v>129</v>
      </c>
      <c r="BM119">
        <v>1</v>
      </c>
      <c r="BN119">
        <v>1</v>
      </c>
      <c r="BO119">
        <v>1</v>
      </c>
      <c r="BP119">
        <v>0</v>
      </c>
      <c r="BT119">
        <v>0</v>
      </c>
      <c r="BU119">
        <v>0</v>
      </c>
      <c r="CE119" t="str">
        <f>"17:56:27.034"</f>
        <v>17:56:27.034</v>
      </c>
      <c r="CF119">
        <v>33794706</v>
      </c>
      <c r="CS119">
        <v>2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130</v>
      </c>
      <c r="DA119">
        <v>142</v>
      </c>
      <c r="DB119">
        <v>2</v>
      </c>
      <c r="DC119" t="s">
        <v>131</v>
      </c>
      <c r="DD119" t="s">
        <v>132</v>
      </c>
      <c r="DG119">
        <v>14158124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>"04/23/2024 17:56:27.586"</f>
        <v>04/23/2024 17:56:27.586</v>
      </c>
      <c r="C120" t="str">
        <f t="shared" si="9"/>
        <v>FFDFD3C0</v>
      </c>
      <c r="D120" t="s">
        <v>139</v>
      </c>
      <c r="E120">
        <v>1</v>
      </c>
      <c r="H120">
        <v>216</v>
      </c>
      <c r="I120" t="s">
        <v>140</v>
      </c>
      <c r="J120" t="s">
        <v>141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"17:56:27.031"</f>
        <v>17:56:27.031</v>
      </c>
      <c r="T120" t="str">
        <f>"17:56:26.631"</f>
        <v>17:56:26.631</v>
      </c>
      <c r="U120" t="str">
        <f t="shared" si="6"/>
        <v>A334DD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9</v>
      </c>
      <c r="AF120" t="s">
        <v>126</v>
      </c>
      <c r="AG120">
        <v>0</v>
      </c>
      <c r="AH120">
        <v>0</v>
      </c>
      <c r="AI120">
        <v>1</v>
      </c>
      <c r="AJ120">
        <v>0</v>
      </c>
      <c r="AK120" t="s">
        <v>224</v>
      </c>
      <c r="AL120">
        <v>64.810410000000005</v>
      </c>
      <c r="AM120" t="s">
        <v>225</v>
      </c>
      <c r="AN120">
        <v>-147.871578</v>
      </c>
      <c r="AO120">
        <v>100</v>
      </c>
      <c r="AP120">
        <v>500</v>
      </c>
      <c r="AQ120" t="s">
        <v>138</v>
      </c>
      <c r="AR120">
        <v>-70</v>
      </c>
      <c r="AS120">
        <v>-90</v>
      </c>
      <c r="AT120">
        <v>256</v>
      </c>
      <c r="BB120" t="str">
        <f t="shared" si="7"/>
        <v>0610</v>
      </c>
      <c r="BC120">
        <v>1</v>
      </c>
      <c r="BD120" t="str">
        <f t="shared" si="8"/>
        <v xml:space="preserve">N3054V  </v>
      </c>
      <c r="BE120">
        <v>2</v>
      </c>
      <c r="BG120">
        <v>0</v>
      </c>
      <c r="BH120">
        <v>0</v>
      </c>
      <c r="BI120">
        <v>0</v>
      </c>
      <c r="BJ120">
        <v>500</v>
      </c>
      <c r="BK120">
        <v>0</v>
      </c>
      <c r="BL120" t="s">
        <v>129</v>
      </c>
      <c r="BM120">
        <v>1</v>
      </c>
      <c r="BN120">
        <v>1</v>
      </c>
      <c r="BO120">
        <v>1</v>
      </c>
      <c r="BP120">
        <v>0</v>
      </c>
      <c r="BT120">
        <v>0</v>
      </c>
      <c r="BU120">
        <v>0</v>
      </c>
      <c r="CE120" t="str">
        <f>"17:56:27.034"</f>
        <v>17:56:27.034</v>
      </c>
      <c r="CF120">
        <v>33794706</v>
      </c>
      <c r="CS120">
        <v>2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130</v>
      </c>
      <c r="DA120">
        <v>142</v>
      </c>
      <c r="DB120">
        <v>2</v>
      </c>
      <c r="DC120" t="s">
        <v>131</v>
      </c>
      <c r="DD120" t="s">
        <v>132</v>
      </c>
      <c r="DG120">
        <v>14158124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>"04/23/2024 17:56:27.664"</f>
        <v>04/23/2024 17:56:27.664</v>
      </c>
      <c r="C121" t="str">
        <f t="shared" si="9"/>
        <v>FFDFD3C0</v>
      </c>
      <c r="D121" t="s">
        <v>123</v>
      </c>
      <c r="E121">
        <v>21</v>
      </c>
      <c r="F121">
        <v>1021</v>
      </c>
      <c r="G121" t="s">
        <v>124</v>
      </c>
      <c r="J121" t="s">
        <v>125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"17:56:27.031"</f>
        <v>17:56:27.031</v>
      </c>
      <c r="T121" t="str">
        <f>"17:56:26.631"</f>
        <v>17:56:26.631</v>
      </c>
      <c r="U121" t="str">
        <f t="shared" si="6"/>
        <v>A334DD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9</v>
      </c>
      <c r="AF121" t="s">
        <v>126</v>
      </c>
      <c r="AG121">
        <v>0</v>
      </c>
      <c r="AH121">
        <v>0</v>
      </c>
      <c r="AI121">
        <v>1</v>
      </c>
      <c r="AJ121">
        <v>0</v>
      </c>
      <c r="AK121" t="s">
        <v>224</v>
      </c>
      <c r="AL121">
        <v>64.810410000000005</v>
      </c>
      <c r="AM121" t="s">
        <v>225</v>
      </c>
      <c r="AN121">
        <v>-147.871578</v>
      </c>
      <c r="AO121">
        <v>100</v>
      </c>
      <c r="AP121">
        <v>500</v>
      </c>
      <c r="AQ121" t="s">
        <v>138</v>
      </c>
      <c r="AR121">
        <v>-70</v>
      </c>
      <c r="AS121">
        <v>-90</v>
      </c>
      <c r="AT121">
        <v>256</v>
      </c>
      <c r="BB121" t="str">
        <f t="shared" si="7"/>
        <v>0610</v>
      </c>
      <c r="BC121">
        <v>1</v>
      </c>
      <c r="BD121" t="str">
        <f t="shared" si="8"/>
        <v xml:space="preserve">N3054V  </v>
      </c>
      <c r="BE121">
        <v>2</v>
      </c>
      <c r="BG121">
        <v>0</v>
      </c>
      <c r="BH121">
        <v>0</v>
      </c>
      <c r="BI121">
        <v>0</v>
      </c>
      <c r="BJ121">
        <v>500</v>
      </c>
      <c r="BK121">
        <v>0</v>
      </c>
      <c r="BL121" t="s">
        <v>129</v>
      </c>
      <c r="BM121">
        <v>1</v>
      </c>
      <c r="BN121">
        <v>1</v>
      </c>
      <c r="BO121">
        <v>1</v>
      </c>
      <c r="BP121">
        <v>0</v>
      </c>
      <c r="BT121">
        <v>0</v>
      </c>
      <c r="BU121">
        <v>0</v>
      </c>
      <c r="CE121" t="str">
        <f>"17:56:27.034"</f>
        <v>17:56:27.034</v>
      </c>
      <c r="CF121">
        <v>33794706</v>
      </c>
      <c r="CS121">
        <v>2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130</v>
      </c>
      <c r="DA121">
        <v>142</v>
      </c>
      <c r="DB121">
        <v>2</v>
      </c>
      <c r="DC121" t="s">
        <v>131</v>
      </c>
      <c r="DD121" t="s">
        <v>132</v>
      </c>
      <c r="DG121">
        <v>14158124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>"04/23/2024 17:56:28.586"</f>
        <v>04/23/2024 17:56:28.586</v>
      </c>
      <c r="C122" t="str">
        <f t="shared" si="9"/>
        <v>FFDFD3C0</v>
      </c>
      <c r="D122" t="s">
        <v>133</v>
      </c>
      <c r="E122">
        <v>20</v>
      </c>
      <c r="H122">
        <v>329</v>
      </c>
      <c r="I122" t="s">
        <v>134</v>
      </c>
      <c r="J122" t="s">
        <v>135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"17:56:28.109"</f>
        <v>17:56:28.109</v>
      </c>
      <c r="T122" t="str">
        <f>"17:56:27.709"</f>
        <v>17:56:27.709</v>
      </c>
      <c r="U122" t="str">
        <f t="shared" si="6"/>
        <v>A334DD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9</v>
      </c>
      <c r="AF122" t="s">
        <v>126</v>
      </c>
      <c r="AG122">
        <v>0</v>
      </c>
      <c r="AH122">
        <v>0</v>
      </c>
      <c r="AI122">
        <v>1</v>
      </c>
      <c r="AJ122">
        <v>0</v>
      </c>
      <c r="AK122" t="s">
        <v>226</v>
      </c>
      <c r="AL122">
        <v>64.809979999999996</v>
      </c>
      <c r="AM122" t="s">
        <v>227</v>
      </c>
      <c r="AN122">
        <v>-147.87243599999999</v>
      </c>
      <c r="AO122">
        <v>100</v>
      </c>
      <c r="AP122">
        <v>500</v>
      </c>
      <c r="AQ122" t="s">
        <v>138</v>
      </c>
      <c r="AR122">
        <v>-70</v>
      </c>
      <c r="AS122">
        <v>-90</v>
      </c>
      <c r="AT122">
        <v>320</v>
      </c>
      <c r="BB122" t="str">
        <f t="shared" si="7"/>
        <v>0610</v>
      </c>
      <c r="BC122">
        <v>1</v>
      </c>
      <c r="BD122" t="str">
        <f t="shared" si="8"/>
        <v xml:space="preserve">N3054V  </v>
      </c>
      <c r="BE122">
        <v>2</v>
      </c>
      <c r="BG122">
        <v>0</v>
      </c>
      <c r="BH122">
        <v>0</v>
      </c>
      <c r="BI122">
        <v>0</v>
      </c>
      <c r="BJ122">
        <v>525</v>
      </c>
      <c r="BK122">
        <v>25</v>
      </c>
      <c r="BL122" t="s">
        <v>129</v>
      </c>
      <c r="BM122">
        <v>1</v>
      </c>
      <c r="BN122">
        <v>1</v>
      </c>
      <c r="BO122">
        <v>1</v>
      </c>
      <c r="BP122">
        <v>0</v>
      </c>
      <c r="BT122">
        <v>0</v>
      </c>
      <c r="BU122">
        <v>0</v>
      </c>
      <c r="CE122" t="str">
        <f>"17:56:28.114"</f>
        <v>17:56:28.114</v>
      </c>
      <c r="CF122">
        <v>113689447</v>
      </c>
      <c r="CS122">
        <v>2</v>
      </c>
      <c r="CT122">
        <v>2</v>
      </c>
      <c r="CU122">
        <v>0</v>
      </c>
      <c r="CV122">
        <v>2</v>
      </c>
      <c r="CW122">
        <v>0</v>
      </c>
      <c r="CX122">
        <v>5</v>
      </c>
      <c r="CY122">
        <v>7</v>
      </c>
      <c r="CZ122" t="s">
        <v>130</v>
      </c>
      <c r="DA122">
        <v>142</v>
      </c>
      <c r="DB122">
        <v>2</v>
      </c>
      <c r="DC122" t="s">
        <v>131</v>
      </c>
      <c r="DD122" t="s">
        <v>132</v>
      </c>
      <c r="DG122">
        <v>14158196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"04/23/2024 17:56:28.586"</f>
        <v>04/23/2024 17:56:28.586</v>
      </c>
      <c r="C123" t="str">
        <f t="shared" si="9"/>
        <v>FFDFD3C0</v>
      </c>
      <c r="D123" t="s">
        <v>139</v>
      </c>
      <c r="E123">
        <v>1</v>
      </c>
      <c r="H123">
        <v>216</v>
      </c>
      <c r="I123" t="s">
        <v>140</v>
      </c>
      <c r="J123" t="s">
        <v>141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"17:56:28.109"</f>
        <v>17:56:28.109</v>
      </c>
      <c r="T123" t="str">
        <f>"17:56:27.709"</f>
        <v>17:56:27.709</v>
      </c>
      <c r="U123" t="str">
        <f t="shared" si="6"/>
        <v>A334DD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9</v>
      </c>
      <c r="AF123" t="s">
        <v>126</v>
      </c>
      <c r="AG123">
        <v>0</v>
      </c>
      <c r="AH123">
        <v>0</v>
      </c>
      <c r="AI123">
        <v>1</v>
      </c>
      <c r="AJ123">
        <v>0</v>
      </c>
      <c r="AK123" t="s">
        <v>226</v>
      </c>
      <c r="AL123">
        <v>64.809979999999996</v>
      </c>
      <c r="AM123" t="s">
        <v>227</v>
      </c>
      <c r="AN123">
        <v>-147.87243599999999</v>
      </c>
      <c r="AO123">
        <v>100</v>
      </c>
      <c r="AP123">
        <v>500</v>
      </c>
      <c r="AQ123" t="s">
        <v>138</v>
      </c>
      <c r="AR123">
        <v>-70</v>
      </c>
      <c r="AS123">
        <v>-90</v>
      </c>
      <c r="AT123">
        <v>320</v>
      </c>
      <c r="BB123" t="str">
        <f t="shared" si="7"/>
        <v>0610</v>
      </c>
      <c r="BC123">
        <v>1</v>
      </c>
      <c r="BD123" t="str">
        <f t="shared" si="8"/>
        <v xml:space="preserve">N3054V  </v>
      </c>
      <c r="BE123">
        <v>2</v>
      </c>
      <c r="BG123">
        <v>0</v>
      </c>
      <c r="BH123">
        <v>0</v>
      </c>
      <c r="BI123">
        <v>0</v>
      </c>
      <c r="BJ123">
        <v>525</v>
      </c>
      <c r="BK123">
        <v>25</v>
      </c>
      <c r="BL123" t="s">
        <v>129</v>
      </c>
      <c r="BM123">
        <v>1</v>
      </c>
      <c r="BN123">
        <v>1</v>
      </c>
      <c r="BO123">
        <v>1</v>
      </c>
      <c r="BP123">
        <v>0</v>
      </c>
      <c r="BT123">
        <v>0</v>
      </c>
      <c r="BU123">
        <v>0</v>
      </c>
      <c r="CE123" t="str">
        <f>"17:56:28.114"</f>
        <v>17:56:28.114</v>
      </c>
      <c r="CF123">
        <v>113689447</v>
      </c>
      <c r="CS123">
        <v>2</v>
      </c>
      <c r="CT123">
        <v>2</v>
      </c>
      <c r="CU123">
        <v>0</v>
      </c>
      <c r="CV123">
        <v>2</v>
      </c>
      <c r="CW123">
        <v>0</v>
      </c>
      <c r="CX123">
        <v>5</v>
      </c>
      <c r="CY123">
        <v>7</v>
      </c>
      <c r="CZ123" t="s">
        <v>130</v>
      </c>
      <c r="DA123">
        <v>142</v>
      </c>
      <c r="DB123">
        <v>2</v>
      </c>
      <c r="DC123" t="s">
        <v>131</v>
      </c>
      <c r="DD123" t="s">
        <v>132</v>
      </c>
      <c r="DG123">
        <v>14158196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"04/23/2024 17:56:28.586"</f>
        <v>04/23/2024 17:56:28.586</v>
      </c>
      <c r="C124" t="str">
        <f t="shared" si="9"/>
        <v>FFDFD3C0</v>
      </c>
      <c r="D124" t="s">
        <v>123</v>
      </c>
      <c r="E124">
        <v>21</v>
      </c>
      <c r="F124">
        <v>1021</v>
      </c>
      <c r="G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"17:56:28.109"</f>
        <v>17:56:28.109</v>
      </c>
      <c r="T124" t="str">
        <f>"17:56:27.709"</f>
        <v>17:56:27.709</v>
      </c>
      <c r="U124" t="str">
        <f t="shared" si="6"/>
        <v>A334DD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9</v>
      </c>
      <c r="AF124" t="s">
        <v>126</v>
      </c>
      <c r="AG124">
        <v>0</v>
      </c>
      <c r="AH124">
        <v>0</v>
      </c>
      <c r="AI124">
        <v>1</v>
      </c>
      <c r="AJ124">
        <v>0</v>
      </c>
      <c r="AK124" t="s">
        <v>226</v>
      </c>
      <c r="AL124">
        <v>64.809979999999996</v>
      </c>
      <c r="AM124" t="s">
        <v>227</v>
      </c>
      <c r="AN124">
        <v>-147.87243599999999</v>
      </c>
      <c r="AO124">
        <v>100</v>
      </c>
      <c r="AP124">
        <v>500</v>
      </c>
      <c r="AQ124" t="s">
        <v>138</v>
      </c>
      <c r="AR124">
        <v>-70</v>
      </c>
      <c r="AS124">
        <v>-90</v>
      </c>
      <c r="AT124">
        <v>320</v>
      </c>
      <c r="BB124" t="str">
        <f t="shared" si="7"/>
        <v>0610</v>
      </c>
      <c r="BC124">
        <v>1</v>
      </c>
      <c r="BD124" t="str">
        <f t="shared" si="8"/>
        <v xml:space="preserve">N3054V  </v>
      </c>
      <c r="BE124">
        <v>2</v>
      </c>
      <c r="BG124">
        <v>0</v>
      </c>
      <c r="BH124">
        <v>0</v>
      </c>
      <c r="BI124">
        <v>0</v>
      </c>
      <c r="BJ124">
        <v>525</v>
      </c>
      <c r="BK124">
        <v>25</v>
      </c>
      <c r="BL124" t="s">
        <v>129</v>
      </c>
      <c r="BM124">
        <v>1</v>
      </c>
      <c r="BN124">
        <v>1</v>
      </c>
      <c r="BO124">
        <v>1</v>
      </c>
      <c r="BP124">
        <v>0</v>
      </c>
      <c r="BT124">
        <v>0</v>
      </c>
      <c r="BU124">
        <v>0</v>
      </c>
      <c r="CE124" t="str">
        <f>"17:56:28.114"</f>
        <v>17:56:28.114</v>
      </c>
      <c r="CF124">
        <v>113689447</v>
      </c>
      <c r="CS124">
        <v>2</v>
      </c>
      <c r="CT124">
        <v>2</v>
      </c>
      <c r="CU124">
        <v>0</v>
      </c>
      <c r="CV124">
        <v>2</v>
      </c>
      <c r="CW124">
        <v>0</v>
      </c>
      <c r="CX124">
        <v>5</v>
      </c>
      <c r="CY124">
        <v>7</v>
      </c>
      <c r="CZ124" t="s">
        <v>130</v>
      </c>
      <c r="DA124">
        <v>142</v>
      </c>
      <c r="DB124">
        <v>2</v>
      </c>
      <c r="DC124" t="s">
        <v>131</v>
      </c>
      <c r="DD124" t="s">
        <v>132</v>
      </c>
      <c r="DG124">
        <v>14158196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"04/23/2024 17:56:29.851"</f>
        <v>04/23/2024 17:56:29.851</v>
      </c>
      <c r="C125" t="str">
        <f t="shared" si="9"/>
        <v>FFDFD3C0</v>
      </c>
      <c r="D125" t="s">
        <v>133</v>
      </c>
      <c r="E125">
        <v>20</v>
      </c>
      <c r="H125">
        <v>329</v>
      </c>
      <c r="I125" t="s">
        <v>134</v>
      </c>
      <c r="J125" t="s">
        <v>135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"17:56:29.531"</f>
        <v>17:56:29.531</v>
      </c>
      <c r="T125" t="str">
        <f>"17:56:29.431"</f>
        <v>17:56:29.431</v>
      </c>
      <c r="U125" t="str">
        <f t="shared" si="6"/>
        <v>A334DD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9</v>
      </c>
      <c r="AF125" t="s">
        <v>126</v>
      </c>
      <c r="AG125">
        <v>0</v>
      </c>
      <c r="AH125">
        <v>0</v>
      </c>
      <c r="AI125">
        <v>1</v>
      </c>
      <c r="AJ125">
        <v>0</v>
      </c>
      <c r="AK125" t="s">
        <v>228</v>
      </c>
      <c r="AL125">
        <v>64.809400999999994</v>
      </c>
      <c r="AM125" t="s">
        <v>229</v>
      </c>
      <c r="AN125">
        <v>-147.873445</v>
      </c>
      <c r="AO125">
        <v>100</v>
      </c>
      <c r="AP125">
        <v>500</v>
      </c>
      <c r="AQ125" t="s">
        <v>138</v>
      </c>
      <c r="AR125">
        <v>-70</v>
      </c>
      <c r="AS125">
        <v>-89</v>
      </c>
      <c r="AT125">
        <v>512</v>
      </c>
      <c r="BB125" t="str">
        <f t="shared" si="7"/>
        <v>0610</v>
      </c>
      <c r="BC125">
        <v>1</v>
      </c>
      <c r="BD125" t="str">
        <f t="shared" si="8"/>
        <v xml:space="preserve">N3054V  </v>
      </c>
      <c r="BE125">
        <v>2</v>
      </c>
      <c r="BG125">
        <v>0</v>
      </c>
      <c r="BH125">
        <v>0</v>
      </c>
      <c r="BI125">
        <v>0</v>
      </c>
      <c r="BJ125">
        <v>525</v>
      </c>
      <c r="BK125">
        <v>25</v>
      </c>
      <c r="BL125" t="s">
        <v>129</v>
      </c>
      <c r="BM125">
        <v>1</v>
      </c>
      <c r="BN125">
        <v>1</v>
      </c>
      <c r="BO125">
        <v>1</v>
      </c>
      <c r="BP125">
        <v>0</v>
      </c>
      <c r="BT125">
        <v>0</v>
      </c>
      <c r="BU125">
        <v>0</v>
      </c>
      <c r="CE125" t="str">
        <f>"17:56:29.539"</f>
        <v>17:56:29.539</v>
      </c>
      <c r="CF125">
        <v>538550615</v>
      </c>
      <c r="CS125">
        <v>2</v>
      </c>
      <c r="CT125">
        <v>2</v>
      </c>
      <c r="CU125">
        <v>0</v>
      </c>
      <c r="CV125">
        <v>2</v>
      </c>
      <c r="CW125">
        <v>0</v>
      </c>
      <c r="CX125">
        <v>4</v>
      </c>
      <c r="CY125">
        <v>7</v>
      </c>
      <c r="CZ125" t="s">
        <v>130</v>
      </c>
      <c r="DA125">
        <v>142</v>
      </c>
      <c r="DB125">
        <v>3</v>
      </c>
      <c r="DC125" t="s">
        <v>131</v>
      </c>
      <c r="DD125" t="s">
        <v>132</v>
      </c>
      <c r="DG125">
        <v>66422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"04/23/2024 17:56:29.867"</f>
        <v>04/23/2024 17:56:29.867</v>
      </c>
      <c r="C126" t="str">
        <f t="shared" si="9"/>
        <v>FFDFD3C0</v>
      </c>
      <c r="D126" t="s">
        <v>139</v>
      </c>
      <c r="E126">
        <v>1</v>
      </c>
      <c r="H126">
        <v>216</v>
      </c>
      <c r="I126" t="s">
        <v>140</v>
      </c>
      <c r="J126" t="s">
        <v>141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"17:56:29.531"</f>
        <v>17:56:29.531</v>
      </c>
      <c r="T126" t="str">
        <f>"17:56:29.431"</f>
        <v>17:56:29.431</v>
      </c>
      <c r="U126" t="str">
        <f t="shared" si="6"/>
        <v>A334DD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9</v>
      </c>
      <c r="AF126" t="s">
        <v>126</v>
      </c>
      <c r="AG126">
        <v>0</v>
      </c>
      <c r="AH126">
        <v>0</v>
      </c>
      <c r="AI126">
        <v>1</v>
      </c>
      <c r="AJ126">
        <v>0</v>
      </c>
      <c r="AK126" t="s">
        <v>228</v>
      </c>
      <c r="AL126">
        <v>64.809400999999994</v>
      </c>
      <c r="AM126" t="s">
        <v>229</v>
      </c>
      <c r="AN126">
        <v>-147.873445</v>
      </c>
      <c r="AO126">
        <v>100</v>
      </c>
      <c r="AP126">
        <v>500</v>
      </c>
      <c r="AQ126" t="s">
        <v>138</v>
      </c>
      <c r="AR126">
        <v>-70</v>
      </c>
      <c r="AS126">
        <v>-89</v>
      </c>
      <c r="AT126">
        <v>512</v>
      </c>
      <c r="BB126" t="str">
        <f t="shared" si="7"/>
        <v>0610</v>
      </c>
      <c r="BC126">
        <v>1</v>
      </c>
      <c r="BD126" t="str">
        <f t="shared" si="8"/>
        <v xml:space="preserve">N3054V  </v>
      </c>
      <c r="BE126">
        <v>2</v>
      </c>
      <c r="BG126">
        <v>0</v>
      </c>
      <c r="BH126">
        <v>0</v>
      </c>
      <c r="BI126">
        <v>0</v>
      </c>
      <c r="BJ126">
        <v>525</v>
      </c>
      <c r="BK126">
        <v>25</v>
      </c>
      <c r="BL126" t="s">
        <v>129</v>
      </c>
      <c r="BM126">
        <v>1</v>
      </c>
      <c r="BN126">
        <v>1</v>
      </c>
      <c r="BO126">
        <v>1</v>
      </c>
      <c r="BP126">
        <v>0</v>
      </c>
      <c r="BT126">
        <v>0</v>
      </c>
      <c r="BU126">
        <v>0</v>
      </c>
      <c r="CE126" t="str">
        <f>"17:56:29.539"</f>
        <v>17:56:29.539</v>
      </c>
      <c r="CF126">
        <v>538550615</v>
      </c>
      <c r="CS126">
        <v>2</v>
      </c>
      <c r="CT126">
        <v>2</v>
      </c>
      <c r="CU126">
        <v>0</v>
      </c>
      <c r="CV126">
        <v>2</v>
      </c>
      <c r="CW126">
        <v>0</v>
      </c>
      <c r="CX126">
        <v>4</v>
      </c>
      <c r="CY126">
        <v>7</v>
      </c>
      <c r="CZ126" t="s">
        <v>130</v>
      </c>
      <c r="DA126">
        <v>142</v>
      </c>
      <c r="DB126">
        <v>3</v>
      </c>
      <c r="DC126" t="s">
        <v>131</v>
      </c>
      <c r="DD126" t="s">
        <v>132</v>
      </c>
      <c r="DG126">
        <v>66422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"04/23/2024 17:56:29.992"</f>
        <v>04/23/2024 17:56:29.992</v>
      </c>
      <c r="C127" t="str">
        <f t="shared" si="9"/>
        <v>FFDFD3C0</v>
      </c>
      <c r="D127" t="s">
        <v>123</v>
      </c>
      <c r="E127">
        <v>21</v>
      </c>
      <c r="F127">
        <v>1021</v>
      </c>
      <c r="G127" t="s">
        <v>124</v>
      </c>
      <c r="J127" t="s">
        <v>125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"17:56:29.531"</f>
        <v>17:56:29.531</v>
      </c>
      <c r="T127" t="str">
        <f>"17:56:29.431"</f>
        <v>17:56:29.431</v>
      </c>
      <c r="U127" t="str">
        <f t="shared" si="6"/>
        <v>A334DD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9</v>
      </c>
      <c r="AF127" t="s">
        <v>126</v>
      </c>
      <c r="AG127">
        <v>0</v>
      </c>
      <c r="AH127">
        <v>0</v>
      </c>
      <c r="AI127">
        <v>1</v>
      </c>
      <c r="AJ127">
        <v>0</v>
      </c>
      <c r="AK127" t="s">
        <v>228</v>
      </c>
      <c r="AL127">
        <v>64.809400999999994</v>
      </c>
      <c r="AM127" t="s">
        <v>229</v>
      </c>
      <c r="AN127">
        <v>-147.873445</v>
      </c>
      <c r="AO127">
        <v>100</v>
      </c>
      <c r="AP127">
        <v>500</v>
      </c>
      <c r="AQ127" t="s">
        <v>138</v>
      </c>
      <c r="AR127">
        <v>-70</v>
      </c>
      <c r="AS127">
        <v>-89</v>
      </c>
      <c r="AT127">
        <v>512</v>
      </c>
      <c r="BB127" t="str">
        <f t="shared" si="7"/>
        <v>0610</v>
      </c>
      <c r="BC127">
        <v>1</v>
      </c>
      <c r="BD127" t="str">
        <f t="shared" si="8"/>
        <v xml:space="preserve">N3054V  </v>
      </c>
      <c r="BE127">
        <v>2</v>
      </c>
      <c r="BG127">
        <v>0</v>
      </c>
      <c r="BH127">
        <v>0</v>
      </c>
      <c r="BI127">
        <v>0</v>
      </c>
      <c r="BJ127">
        <v>525</v>
      </c>
      <c r="BK127">
        <v>25</v>
      </c>
      <c r="BL127" t="s">
        <v>129</v>
      </c>
      <c r="BM127">
        <v>1</v>
      </c>
      <c r="BN127">
        <v>1</v>
      </c>
      <c r="BO127">
        <v>1</v>
      </c>
      <c r="BP127">
        <v>0</v>
      </c>
      <c r="BT127">
        <v>0</v>
      </c>
      <c r="BU127">
        <v>0</v>
      </c>
      <c r="CE127" t="str">
        <f>"17:56:29.539"</f>
        <v>17:56:29.539</v>
      </c>
      <c r="CF127">
        <v>538550615</v>
      </c>
      <c r="CS127">
        <v>2</v>
      </c>
      <c r="CT127">
        <v>2</v>
      </c>
      <c r="CU127">
        <v>0</v>
      </c>
      <c r="CV127">
        <v>2</v>
      </c>
      <c r="CW127">
        <v>0</v>
      </c>
      <c r="CX127">
        <v>4</v>
      </c>
      <c r="CY127">
        <v>7</v>
      </c>
      <c r="CZ127" t="s">
        <v>130</v>
      </c>
      <c r="DA127">
        <v>142</v>
      </c>
      <c r="DB127">
        <v>3</v>
      </c>
      <c r="DC127" t="s">
        <v>131</v>
      </c>
      <c r="DD127" t="s">
        <v>132</v>
      </c>
      <c r="DG127">
        <v>66422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"04/23/2024 17:56:30.976"</f>
        <v>04/23/2024 17:56:30.976</v>
      </c>
      <c r="C128" t="str">
        <f t="shared" si="9"/>
        <v>FFDFD3C0</v>
      </c>
      <c r="D128" t="s">
        <v>123</v>
      </c>
      <c r="E128">
        <v>21</v>
      </c>
      <c r="F128">
        <v>1021</v>
      </c>
      <c r="G128" t="s">
        <v>124</v>
      </c>
      <c r="J128" t="s">
        <v>125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"17:56:30.508"</f>
        <v>17:56:30.508</v>
      </c>
      <c r="T128" t="str">
        <f>"17:56:30.408"</f>
        <v>17:56:30.408</v>
      </c>
      <c r="U128" t="str">
        <f t="shared" si="6"/>
        <v>A334DD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9</v>
      </c>
      <c r="AF128" t="s">
        <v>126</v>
      </c>
      <c r="AG128">
        <v>0</v>
      </c>
      <c r="AH128">
        <v>0</v>
      </c>
      <c r="AI128">
        <v>1</v>
      </c>
      <c r="AJ128">
        <v>0</v>
      </c>
      <c r="AK128" t="s">
        <v>230</v>
      </c>
      <c r="AL128">
        <v>64.808993000000001</v>
      </c>
      <c r="AM128" t="s">
        <v>231</v>
      </c>
      <c r="AN128">
        <v>-147.87425999999999</v>
      </c>
      <c r="AO128">
        <v>100</v>
      </c>
      <c r="AP128">
        <v>500</v>
      </c>
      <c r="AQ128" t="s">
        <v>138</v>
      </c>
      <c r="AR128">
        <v>-71</v>
      </c>
      <c r="AS128">
        <v>-89</v>
      </c>
      <c r="AT128">
        <v>512</v>
      </c>
      <c r="BB128" t="str">
        <f t="shared" si="7"/>
        <v>0610</v>
      </c>
      <c r="BC128">
        <v>1</v>
      </c>
      <c r="BD128" t="str">
        <f t="shared" si="8"/>
        <v xml:space="preserve">N3054V  </v>
      </c>
      <c r="BE128">
        <v>2</v>
      </c>
      <c r="BG128">
        <v>0</v>
      </c>
      <c r="BH128">
        <v>0</v>
      </c>
      <c r="BI128">
        <v>0</v>
      </c>
      <c r="BJ128">
        <v>525</v>
      </c>
      <c r="BK128">
        <v>25</v>
      </c>
      <c r="BL128" t="s">
        <v>129</v>
      </c>
      <c r="BM128">
        <v>1</v>
      </c>
      <c r="BN128">
        <v>1</v>
      </c>
      <c r="BO128">
        <v>1</v>
      </c>
      <c r="BP128">
        <v>0</v>
      </c>
      <c r="BT128">
        <v>0</v>
      </c>
      <c r="BU128">
        <v>0</v>
      </c>
      <c r="CE128" t="str">
        <f>"17:56:30.513"</f>
        <v>17:56:30.513</v>
      </c>
      <c r="CF128">
        <v>513455581</v>
      </c>
      <c r="CS128">
        <v>2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130</v>
      </c>
      <c r="DA128">
        <v>142</v>
      </c>
      <c r="DB128">
        <v>2</v>
      </c>
      <c r="DC128" t="s">
        <v>131</v>
      </c>
      <c r="DD128" t="s">
        <v>132</v>
      </c>
      <c r="DG128">
        <v>14158356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"04/23/2024 17:56:30.976"</f>
        <v>04/23/2024 17:56:30.976</v>
      </c>
      <c r="C129" t="str">
        <f t="shared" si="9"/>
        <v>FFDFD3C0</v>
      </c>
      <c r="D129" t="s">
        <v>133</v>
      </c>
      <c r="E129">
        <v>20</v>
      </c>
      <c r="H129">
        <v>329</v>
      </c>
      <c r="I129" t="s">
        <v>134</v>
      </c>
      <c r="J129" t="s">
        <v>135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"17:56:30.508"</f>
        <v>17:56:30.508</v>
      </c>
      <c r="T129" t="str">
        <f>"17:56:30.408"</f>
        <v>17:56:30.408</v>
      </c>
      <c r="U129" t="str">
        <f t="shared" si="6"/>
        <v>A334DD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9</v>
      </c>
      <c r="AF129" t="s">
        <v>126</v>
      </c>
      <c r="AG129">
        <v>0</v>
      </c>
      <c r="AH129">
        <v>0</v>
      </c>
      <c r="AI129">
        <v>1</v>
      </c>
      <c r="AJ129">
        <v>0</v>
      </c>
      <c r="AK129" t="s">
        <v>230</v>
      </c>
      <c r="AL129">
        <v>64.808993000000001</v>
      </c>
      <c r="AM129" t="s">
        <v>231</v>
      </c>
      <c r="AN129">
        <v>-147.87425999999999</v>
      </c>
      <c r="AO129">
        <v>100</v>
      </c>
      <c r="AP129">
        <v>500</v>
      </c>
      <c r="AQ129" t="s">
        <v>138</v>
      </c>
      <c r="AR129">
        <v>-71</v>
      </c>
      <c r="AS129">
        <v>-89</v>
      </c>
      <c r="AT129">
        <v>512</v>
      </c>
      <c r="BB129" t="str">
        <f t="shared" si="7"/>
        <v>0610</v>
      </c>
      <c r="BC129">
        <v>1</v>
      </c>
      <c r="BD129" t="str">
        <f t="shared" si="8"/>
        <v xml:space="preserve">N3054V  </v>
      </c>
      <c r="BE129">
        <v>2</v>
      </c>
      <c r="BG129">
        <v>0</v>
      </c>
      <c r="BH129">
        <v>0</v>
      </c>
      <c r="BI129">
        <v>0</v>
      </c>
      <c r="BJ129">
        <v>525</v>
      </c>
      <c r="BK129">
        <v>25</v>
      </c>
      <c r="BL129" t="s">
        <v>129</v>
      </c>
      <c r="BM129">
        <v>1</v>
      </c>
      <c r="BN129">
        <v>1</v>
      </c>
      <c r="BO129">
        <v>1</v>
      </c>
      <c r="BP129">
        <v>0</v>
      </c>
      <c r="BT129">
        <v>0</v>
      </c>
      <c r="BU129">
        <v>0</v>
      </c>
      <c r="CE129" t="str">
        <f>"17:56:30.513"</f>
        <v>17:56:30.513</v>
      </c>
      <c r="CF129">
        <v>513455581</v>
      </c>
      <c r="CS129">
        <v>2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130</v>
      </c>
      <c r="DA129">
        <v>142</v>
      </c>
      <c r="DB129">
        <v>2</v>
      </c>
      <c r="DC129" t="s">
        <v>131</v>
      </c>
      <c r="DD129" t="s">
        <v>132</v>
      </c>
      <c r="DG129">
        <v>14158356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"04/23/2024 17:56:30.976"</f>
        <v>04/23/2024 17:56:30.976</v>
      </c>
      <c r="C130" t="str">
        <f t="shared" si="9"/>
        <v>FFDFD3C0</v>
      </c>
      <c r="D130" t="s">
        <v>139</v>
      </c>
      <c r="E130">
        <v>1</v>
      </c>
      <c r="H130">
        <v>216</v>
      </c>
      <c r="I130" t="s">
        <v>140</v>
      </c>
      <c r="J130" t="s">
        <v>141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"17:56:30.508"</f>
        <v>17:56:30.508</v>
      </c>
      <c r="T130" t="str">
        <f>"17:56:30.408"</f>
        <v>17:56:30.408</v>
      </c>
      <c r="U130" t="str">
        <f t="shared" ref="U130:U193" si="12">"A334DD"</f>
        <v>A334DD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9</v>
      </c>
      <c r="AF130" t="s">
        <v>126</v>
      </c>
      <c r="AG130">
        <v>0</v>
      </c>
      <c r="AH130">
        <v>0</v>
      </c>
      <c r="AI130">
        <v>1</v>
      </c>
      <c r="AJ130">
        <v>0</v>
      </c>
      <c r="AK130" t="s">
        <v>230</v>
      </c>
      <c r="AL130">
        <v>64.808993000000001</v>
      </c>
      <c r="AM130" t="s">
        <v>231</v>
      </c>
      <c r="AN130">
        <v>-147.87425999999999</v>
      </c>
      <c r="AO130">
        <v>100</v>
      </c>
      <c r="AP130">
        <v>500</v>
      </c>
      <c r="AQ130" t="s">
        <v>138</v>
      </c>
      <c r="AR130">
        <v>-71</v>
      </c>
      <c r="AS130">
        <v>-89</v>
      </c>
      <c r="AT130">
        <v>512</v>
      </c>
      <c r="BB130" t="str">
        <f t="shared" ref="BB130:BB193" si="13">"0610"</f>
        <v>0610</v>
      </c>
      <c r="BC130">
        <v>1</v>
      </c>
      <c r="BD130" t="str">
        <f t="shared" ref="BD130:BD193" si="14">"N3054V  "</f>
        <v xml:space="preserve">N3054V  </v>
      </c>
      <c r="BE130">
        <v>2</v>
      </c>
      <c r="BG130">
        <v>0</v>
      </c>
      <c r="BH130">
        <v>0</v>
      </c>
      <c r="BI130">
        <v>0</v>
      </c>
      <c r="BJ130">
        <v>525</v>
      </c>
      <c r="BK130">
        <v>25</v>
      </c>
      <c r="BL130" t="s">
        <v>129</v>
      </c>
      <c r="BM130">
        <v>1</v>
      </c>
      <c r="BN130">
        <v>1</v>
      </c>
      <c r="BO130">
        <v>1</v>
      </c>
      <c r="BP130">
        <v>0</v>
      </c>
      <c r="BT130">
        <v>0</v>
      </c>
      <c r="BU130">
        <v>0</v>
      </c>
      <c r="CE130" t="str">
        <f>"17:56:30.513"</f>
        <v>17:56:30.513</v>
      </c>
      <c r="CF130">
        <v>513455581</v>
      </c>
      <c r="CS130">
        <v>2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130</v>
      </c>
      <c r="DA130">
        <v>142</v>
      </c>
      <c r="DB130">
        <v>2</v>
      </c>
      <c r="DC130" t="s">
        <v>131</v>
      </c>
      <c r="DD130" t="s">
        <v>132</v>
      </c>
      <c r="DG130">
        <v>14158356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>"04/23/2024 17:56:34.725"</f>
        <v>04/23/2024 17:56:34.725</v>
      </c>
      <c r="C131" t="str">
        <f t="shared" ref="C131:C194" si="15">"FFDFD3C0"</f>
        <v>FFDFD3C0</v>
      </c>
      <c r="D131" t="s">
        <v>133</v>
      </c>
      <c r="E131">
        <v>20</v>
      </c>
      <c r="H131">
        <v>329</v>
      </c>
      <c r="I131" t="s">
        <v>134</v>
      </c>
      <c r="J131" t="s">
        <v>135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"17:56:34.094"</f>
        <v>17:56:34.094</v>
      </c>
      <c r="T131" t="str">
        <f>"17:56:33.594"</f>
        <v>17:56:33.594</v>
      </c>
      <c r="U131" t="str">
        <f t="shared" si="12"/>
        <v>A334DD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9</v>
      </c>
      <c r="AF131" t="s">
        <v>126</v>
      </c>
      <c r="AG131">
        <v>0</v>
      </c>
      <c r="AH131">
        <v>0</v>
      </c>
      <c r="AI131">
        <v>1</v>
      </c>
      <c r="AJ131">
        <v>0</v>
      </c>
      <c r="AK131" t="s">
        <v>232</v>
      </c>
      <c r="AL131">
        <v>64.807513</v>
      </c>
      <c r="AM131" t="s">
        <v>233</v>
      </c>
      <c r="AN131">
        <v>-147.87700699999999</v>
      </c>
      <c r="AO131">
        <v>100</v>
      </c>
      <c r="AP131">
        <v>500</v>
      </c>
      <c r="AQ131" t="s">
        <v>138</v>
      </c>
      <c r="AR131">
        <v>-71</v>
      </c>
      <c r="AS131">
        <v>-89</v>
      </c>
      <c r="AT131">
        <v>384</v>
      </c>
      <c r="BB131" t="str">
        <f t="shared" si="13"/>
        <v>0610</v>
      </c>
      <c r="BC131">
        <v>1</v>
      </c>
      <c r="BD131" t="str">
        <f t="shared" si="14"/>
        <v xml:space="preserve">N3054V  </v>
      </c>
      <c r="BE131">
        <v>2</v>
      </c>
      <c r="BG131">
        <v>0</v>
      </c>
      <c r="BH131">
        <v>0</v>
      </c>
      <c r="BI131">
        <v>0</v>
      </c>
      <c r="BJ131">
        <v>550</v>
      </c>
      <c r="BK131">
        <v>50</v>
      </c>
      <c r="BL131" t="s">
        <v>129</v>
      </c>
      <c r="BM131">
        <v>1</v>
      </c>
      <c r="BN131">
        <v>1</v>
      </c>
      <c r="BO131">
        <v>1</v>
      </c>
      <c r="BP131">
        <v>0</v>
      </c>
      <c r="BT131">
        <v>0</v>
      </c>
      <c r="BU131">
        <v>0</v>
      </c>
      <c r="CE131" t="str">
        <f>"17:56:34.098"</f>
        <v>17:56:34.098</v>
      </c>
      <c r="CF131">
        <v>98106227</v>
      </c>
      <c r="CS131">
        <v>2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130</v>
      </c>
      <c r="DA131">
        <v>142</v>
      </c>
      <c r="DB131">
        <v>2</v>
      </c>
      <c r="DC131" t="s">
        <v>131</v>
      </c>
      <c r="DD131" t="s">
        <v>132</v>
      </c>
      <c r="DG131">
        <v>14158578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>"04/23/2024 17:56:34.741"</f>
        <v>04/23/2024 17:56:34.741</v>
      </c>
      <c r="C132" t="str">
        <f t="shared" si="15"/>
        <v>FFDFD3C0</v>
      </c>
      <c r="D132" t="s">
        <v>139</v>
      </c>
      <c r="E132">
        <v>1</v>
      </c>
      <c r="H132">
        <v>216</v>
      </c>
      <c r="I132" t="s">
        <v>140</v>
      </c>
      <c r="J132" t="s">
        <v>141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"17:56:34.094"</f>
        <v>17:56:34.094</v>
      </c>
      <c r="T132" t="str">
        <f>"17:56:33.594"</f>
        <v>17:56:33.594</v>
      </c>
      <c r="U132" t="str">
        <f t="shared" si="12"/>
        <v>A334DD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9</v>
      </c>
      <c r="AF132" t="s">
        <v>126</v>
      </c>
      <c r="AG132">
        <v>0</v>
      </c>
      <c r="AH132">
        <v>0</v>
      </c>
      <c r="AI132">
        <v>1</v>
      </c>
      <c r="AJ132">
        <v>0</v>
      </c>
      <c r="AK132" t="s">
        <v>232</v>
      </c>
      <c r="AL132">
        <v>64.807513</v>
      </c>
      <c r="AM132" t="s">
        <v>233</v>
      </c>
      <c r="AN132">
        <v>-147.87700699999999</v>
      </c>
      <c r="AO132">
        <v>100</v>
      </c>
      <c r="AP132">
        <v>500</v>
      </c>
      <c r="AQ132" t="s">
        <v>138</v>
      </c>
      <c r="AR132">
        <v>-71</v>
      </c>
      <c r="AS132">
        <v>-89</v>
      </c>
      <c r="AT132">
        <v>384</v>
      </c>
      <c r="BB132" t="str">
        <f t="shared" si="13"/>
        <v>0610</v>
      </c>
      <c r="BC132">
        <v>1</v>
      </c>
      <c r="BD132" t="str">
        <f t="shared" si="14"/>
        <v xml:space="preserve">N3054V  </v>
      </c>
      <c r="BE132">
        <v>2</v>
      </c>
      <c r="BG132">
        <v>0</v>
      </c>
      <c r="BH132">
        <v>0</v>
      </c>
      <c r="BI132">
        <v>0</v>
      </c>
      <c r="BJ132">
        <v>550</v>
      </c>
      <c r="BK132">
        <v>50</v>
      </c>
      <c r="BL132" t="s">
        <v>129</v>
      </c>
      <c r="BM132">
        <v>1</v>
      </c>
      <c r="BN132">
        <v>1</v>
      </c>
      <c r="BO132">
        <v>1</v>
      </c>
      <c r="BP132">
        <v>0</v>
      </c>
      <c r="BT132">
        <v>0</v>
      </c>
      <c r="BU132">
        <v>0</v>
      </c>
      <c r="CE132" t="str">
        <f>"17:56:34.098"</f>
        <v>17:56:34.098</v>
      </c>
      <c r="CF132">
        <v>98106227</v>
      </c>
      <c r="CS132">
        <v>2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130</v>
      </c>
      <c r="DA132">
        <v>142</v>
      </c>
      <c r="DB132">
        <v>2</v>
      </c>
      <c r="DC132" t="s">
        <v>131</v>
      </c>
      <c r="DD132" t="s">
        <v>132</v>
      </c>
      <c r="DG132">
        <v>14158578</v>
      </c>
      <c r="DI132">
        <v>0</v>
      </c>
      <c r="DJ132">
        <v>0</v>
      </c>
      <c r="DK132">
        <v>1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>"04/23/2024 17:56:34.803"</f>
        <v>04/23/2024 17:56:34.803</v>
      </c>
      <c r="C133" t="str">
        <f t="shared" si="15"/>
        <v>FFDFD3C0</v>
      </c>
      <c r="D133" t="s">
        <v>123</v>
      </c>
      <c r="E133">
        <v>21</v>
      </c>
      <c r="F133">
        <v>1021</v>
      </c>
      <c r="G133" t="s">
        <v>124</v>
      </c>
      <c r="J133" t="s">
        <v>125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"17:56:34.094"</f>
        <v>17:56:34.094</v>
      </c>
      <c r="T133" t="str">
        <f>"17:56:33.594"</f>
        <v>17:56:33.594</v>
      </c>
      <c r="U133" t="str">
        <f t="shared" si="12"/>
        <v>A334DD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9</v>
      </c>
      <c r="AF133" t="s">
        <v>126</v>
      </c>
      <c r="AG133">
        <v>0</v>
      </c>
      <c r="AH133">
        <v>0</v>
      </c>
      <c r="AI133">
        <v>1</v>
      </c>
      <c r="AJ133">
        <v>0</v>
      </c>
      <c r="AK133" t="s">
        <v>232</v>
      </c>
      <c r="AL133">
        <v>64.807513</v>
      </c>
      <c r="AM133" t="s">
        <v>233</v>
      </c>
      <c r="AN133">
        <v>-147.87700699999999</v>
      </c>
      <c r="AO133">
        <v>100</v>
      </c>
      <c r="AP133">
        <v>500</v>
      </c>
      <c r="AQ133" t="s">
        <v>138</v>
      </c>
      <c r="AR133">
        <v>-71</v>
      </c>
      <c r="AS133">
        <v>-89</v>
      </c>
      <c r="AT133">
        <v>384</v>
      </c>
      <c r="BB133" t="str">
        <f t="shared" si="13"/>
        <v>0610</v>
      </c>
      <c r="BC133">
        <v>1</v>
      </c>
      <c r="BD133" t="str">
        <f t="shared" si="14"/>
        <v xml:space="preserve">N3054V  </v>
      </c>
      <c r="BE133">
        <v>2</v>
      </c>
      <c r="BG133">
        <v>0</v>
      </c>
      <c r="BH133">
        <v>0</v>
      </c>
      <c r="BI133">
        <v>0</v>
      </c>
      <c r="BJ133">
        <v>550</v>
      </c>
      <c r="BK133">
        <v>50</v>
      </c>
      <c r="BL133" t="s">
        <v>129</v>
      </c>
      <c r="BM133">
        <v>1</v>
      </c>
      <c r="BN133">
        <v>1</v>
      </c>
      <c r="BO133">
        <v>1</v>
      </c>
      <c r="BP133">
        <v>0</v>
      </c>
      <c r="BT133">
        <v>0</v>
      </c>
      <c r="BU133">
        <v>0</v>
      </c>
      <c r="CE133" t="str">
        <f>"17:56:34.098"</f>
        <v>17:56:34.098</v>
      </c>
      <c r="CF133">
        <v>98106227</v>
      </c>
      <c r="CS133">
        <v>2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130</v>
      </c>
      <c r="DA133">
        <v>142</v>
      </c>
      <c r="DB133">
        <v>2</v>
      </c>
      <c r="DC133" t="s">
        <v>131</v>
      </c>
      <c r="DD133" t="s">
        <v>132</v>
      </c>
      <c r="DG133">
        <v>14158578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>"04/23/2024 17:56:35.616"</f>
        <v>04/23/2024 17:56:35.616</v>
      </c>
      <c r="C134" t="str">
        <f t="shared" si="15"/>
        <v>FFDFD3C0</v>
      </c>
      <c r="D134" t="s">
        <v>133</v>
      </c>
      <c r="E134">
        <v>20</v>
      </c>
      <c r="H134">
        <v>329</v>
      </c>
      <c r="I134" t="s">
        <v>134</v>
      </c>
      <c r="J134" t="s">
        <v>135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 t="shared" ref="S134:T136" si="16">"17:56:35.234"</f>
        <v>17:56:35.234</v>
      </c>
      <c r="T134" t="str">
        <f t="shared" si="16"/>
        <v>17:56:35.234</v>
      </c>
      <c r="U134" t="str">
        <f t="shared" si="12"/>
        <v>A334DD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9</v>
      </c>
      <c r="AF134" t="s">
        <v>126</v>
      </c>
      <c r="AG134">
        <v>0</v>
      </c>
      <c r="AH134">
        <v>0</v>
      </c>
      <c r="AI134">
        <v>1</v>
      </c>
      <c r="AJ134">
        <v>0</v>
      </c>
      <c r="AK134" t="s">
        <v>234</v>
      </c>
      <c r="AL134">
        <v>64.807040999999998</v>
      </c>
      <c r="AM134" t="s">
        <v>235</v>
      </c>
      <c r="AN134">
        <v>-147.87792899999999</v>
      </c>
      <c r="AO134">
        <v>100</v>
      </c>
      <c r="AP134">
        <v>500</v>
      </c>
      <c r="AQ134" t="s">
        <v>138</v>
      </c>
      <c r="AR134">
        <v>-71</v>
      </c>
      <c r="AS134">
        <v>-90</v>
      </c>
      <c r="AT134">
        <v>384</v>
      </c>
      <c r="BB134" t="str">
        <f t="shared" si="13"/>
        <v>0610</v>
      </c>
      <c r="BC134">
        <v>1</v>
      </c>
      <c r="BD134" t="str">
        <f t="shared" si="14"/>
        <v xml:space="preserve">N3054V  </v>
      </c>
      <c r="BE134">
        <v>2</v>
      </c>
      <c r="BG134">
        <v>0</v>
      </c>
      <c r="BH134">
        <v>0</v>
      </c>
      <c r="BI134">
        <v>0</v>
      </c>
      <c r="BJ134">
        <v>575</v>
      </c>
      <c r="BK134">
        <v>75</v>
      </c>
      <c r="BL134" t="s">
        <v>129</v>
      </c>
      <c r="BM134">
        <v>1</v>
      </c>
      <c r="BN134">
        <v>1</v>
      </c>
      <c r="BO134">
        <v>1</v>
      </c>
      <c r="BP134">
        <v>0</v>
      </c>
      <c r="BT134">
        <v>0</v>
      </c>
      <c r="BU134">
        <v>0</v>
      </c>
      <c r="CE134" t="str">
        <f>"17:56:35.238"</f>
        <v>17:56:35.238</v>
      </c>
      <c r="CF134">
        <v>237995173</v>
      </c>
      <c r="CS134">
        <v>2</v>
      </c>
      <c r="CT134">
        <v>2</v>
      </c>
      <c r="CU134">
        <v>0</v>
      </c>
      <c r="CV134">
        <v>2</v>
      </c>
      <c r="CW134">
        <v>0</v>
      </c>
      <c r="CX134">
        <v>3</v>
      </c>
      <c r="CY134">
        <v>7</v>
      </c>
      <c r="CZ134" t="s">
        <v>130</v>
      </c>
      <c r="DA134">
        <v>142</v>
      </c>
      <c r="DB134">
        <v>3</v>
      </c>
      <c r="DC134" t="s">
        <v>131</v>
      </c>
      <c r="DD134" t="s">
        <v>132</v>
      </c>
      <c r="DG134">
        <v>66866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>"04/23/2024 17:56:35.616"</f>
        <v>04/23/2024 17:56:35.616</v>
      </c>
      <c r="C135" t="str">
        <f t="shared" si="15"/>
        <v>FFDFD3C0</v>
      </c>
      <c r="D135" t="s">
        <v>139</v>
      </c>
      <c r="E135">
        <v>1</v>
      </c>
      <c r="H135">
        <v>216</v>
      </c>
      <c r="I135" t="s">
        <v>140</v>
      </c>
      <c r="J135" t="s">
        <v>141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 t="shared" si="16"/>
        <v>17:56:35.234</v>
      </c>
      <c r="T135" t="str">
        <f t="shared" si="16"/>
        <v>17:56:35.234</v>
      </c>
      <c r="U135" t="str">
        <f t="shared" si="12"/>
        <v>A334DD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9</v>
      </c>
      <c r="AF135" t="s">
        <v>126</v>
      </c>
      <c r="AG135">
        <v>0</v>
      </c>
      <c r="AH135">
        <v>0</v>
      </c>
      <c r="AI135">
        <v>1</v>
      </c>
      <c r="AJ135">
        <v>0</v>
      </c>
      <c r="AK135" t="s">
        <v>234</v>
      </c>
      <c r="AL135">
        <v>64.807040999999998</v>
      </c>
      <c r="AM135" t="s">
        <v>235</v>
      </c>
      <c r="AN135">
        <v>-147.87792899999999</v>
      </c>
      <c r="AO135">
        <v>100</v>
      </c>
      <c r="AP135">
        <v>500</v>
      </c>
      <c r="AQ135" t="s">
        <v>138</v>
      </c>
      <c r="AR135">
        <v>-71</v>
      </c>
      <c r="AS135">
        <v>-90</v>
      </c>
      <c r="AT135">
        <v>384</v>
      </c>
      <c r="BB135" t="str">
        <f t="shared" si="13"/>
        <v>0610</v>
      </c>
      <c r="BC135">
        <v>1</v>
      </c>
      <c r="BD135" t="str">
        <f t="shared" si="14"/>
        <v xml:space="preserve">N3054V  </v>
      </c>
      <c r="BE135">
        <v>2</v>
      </c>
      <c r="BG135">
        <v>0</v>
      </c>
      <c r="BH135">
        <v>0</v>
      </c>
      <c r="BI135">
        <v>0</v>
      </c>
      <c r="BJ135">
        <v>575</v>
      </c>
      <c r="BK135">
        <v>75</v>
      </c>
      <c r="BL135" t="s">
        <v>129</v>
      </c>
      <c r="BM135">
        <v>1</v>
      </c>
      <c r="BN135">
        <v>1</v>
      </c>
      <c r="BO135">
        <v>1</v>
      </c>
      <c r="BP135">
        <v>0</v>
      </c>
      <c r="BT135">
        <v>0</v>
      </c>
      <c r="BU135">
        <v>0</v>
      </c>
      <c r="CE135" t="str">
        <f>"17:56:35.238"</f>
        <v>17:56:35.238</v>
      </c>
      <c r="CF135">
        <v>237995173</v>
      </c>
      <c r="CS135">
        <v>2</v>
      </c>
      <c r="CT135">
        <v>2</v>
      </c>
      <c r="CU135">
        <v>0</v>
      </c>
      <c r="CV135">
        <v>2</v>
      </c>
      <c r="CW135">
        <v>0</v>
      </c>
      <c r="CX135">
        <v>3</v>
      </c>
      <c r="CY135">
        <v>7</v>
      </c>
      <c r="CZ135" t="s">
        <v>130</v>
      </c>
      <c r="DA135">
        <v>142</v>
      </c>
      <c r="DB135">
        <v>3</v>
      </c>
      <c r="DC135" t="s">
        <v>131</v>
      </c>
      <c r="DD135" t="s">
        <v>132</v>
      </c>
      <c r="DG135">
        <v>66866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>"04/23/2024 17:56:35.616"</f>
        <v>04/23/2024 17:56:35.616</v>
      </c>
      <c r="C136" t="str">
        <f t="shared" si="15"/>
        <v>FFDFD3C0</v>
      </c>
      <c r="D136" t="s">
        <v>123</v>
      </c>
      <c r="E136">
        <v>21</v>
      </c>
      <c r="F136">
        <v>1021</v>
      </c>
      <c r="G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 t="shared" si="16"/>
        <v>17:56:35.234</v>
      </c>
      <c r="T136" t="str">
        <f t="shared" si="16"/>
        <v>17:56:35.234</v>
      </c>
      <c r="U136" t="str">
        <f t="shared" si="12"/>
        <v>A334DD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9</v>
      </c>
      <c r="AF136" t="s">
        <v>126</v>
      </c>
      <c r="AG136">
        <v>0</v>
      </c>
      <c r="AH136">
        <v>0</v>
      </c>
      <c r="AI136">
        <v>1</v>
      </c>
      <c r="AJ136">
        <v>0</v>
      </c>
      <c r="AK136" t="s">
        <v>234</v>
      </c>
      <c r="AL136">
        <v>64.807040999999998</v>
      </c>
      <c r="AM136" t="s">
        <v>235</v>
      </c>
      <c r="AN136">
        <v>-147.87792899999999</v>
      </c>
      <c r="AO136">
        <v>100</v>
      </c>
      <c r="AP136">
        <v>500</v>
      </c>
      <c r="AQ136" t="s">
        <v>138</v>
      </c>
      <c r="AR136">
        <v>-71</v>
      </c>
      <c r="AS136">
        <v>-90</v>
      </c>
      <c r="AT136">
        <v>384</v>
      </c>
      <c r="BB136" t="str">
        <f t="shared" si="13"/>
        <v>0610</v>
      </c>
      <c r="BC136">
        <v>1</v>
      </c>
      <c r="BD136" t="str">
        <f t="shared" si="14"/>
        <v xml:space="preserve">N3054V  </v>
      </c>
      <c r="BE136">
        <v>2</v>
      </c>
      <c r="BG136">
        <v>0</v>
      </c>
      <c r="BH136">
        <v>0</v>
      </c>
      <c r="BI136">
        <v>0</v>
      </c>
      <c r="BJ136">
        <v>575</v>
      </c>
      <c r="BK136">
        <v>75</v>
      </c>
      <c r="BL136" t="s">
        <v>129</v>
      </c>
      <c r="BM136">
        <v>1</v>
      </c>
      <c r="BN136">
        <v>1</v>
      </c>
      <c r="BO136">
        <v>1</v>
      </c>
      <c r="BP136">
        <v>0</v>
      </c>
      <c r="BT136">
        <v>0</v>
      </c>
      <c r="BU136">
        <v>0</v>
      </c>
      <c r="CE136" t="str">
        <f>"17:56:35.238"</f>
        <v>17:56:35.238</v>
      </c>
      <c r="CF136">
        <v>237995173</v>
      </c>
      <c r="CS136">
        <v>2</v>
      </c>
      <c r="CT136">
        <v>2</v>
      </c>
      <c r="CU136">
        <v>0</v>
      </c>
      <c r="CV136">
        <v>2</v>
      </c>
      <c r="CW136">
        <v>0</v>
      </c>
      <c r="CX136">
        <v>3</v>
      </c>
      <c r="CY136">
        <v>7</v>
      </c>
      <c r="CZ136" t="s">
        <v>130</v>
      </c>
      <c r="DA136">
        <v>142</v>
      </c>
      <c r="DB136">
        <v>3</v>
      </c>
      <c r="DC136" t="s">
        <v>131</v>
      </c>
      <c r="DD136" t="s">
        <v>132</v>
      </c>
      <c r="DG136">
        <v>66866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"04/23/2024 17:56:36.740"</f>
        <v>04/23/2024 17:56:36.740</v>
      </c>
      <c r="C137" t="str">
        <f t="shared" si="15"/>
        <v>FFDFD3C0</v>
      </c>
      <c r="D137" t="s">
        <v>123</v>
      </c>
      <c r="E137">
        <v>21</v>
      </c>
      <c r="F137">
        <v>1021</v>
      </c>
      <c r="G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"17:56:36.180"</f>
        <v>17:56:36.180</v>
      </c>
      <c r="T137" t="str">
        <f>"17:56:34.680"</f>
        <v>17:56:34.680</v>
      </c>
      <c r="U137" t="str">
        <f t="shared" si="12"/>
        <v>A334DD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9</v>
      </c>
      <c r="AF137" t="s">
        <v>126</v>
      </c>
      <c r="AG137">
        <v>0</v>
      </c>
      <c r="AH137">
        <v>0</v>
      </c>
      <c r="AI137">
        <v>1</v>
      </c>
      <c r="AJ137">
        <v>0</v>
      </c>
      <c r="AK137" t="s">
        <v>236</v>
      </c>
      <c r="AL137">
        <v>64.806612000000001</v>
      </c>
      <c r="AM137" t="s">
        <v>237</v>
      </c>
      <c r="AN137">
        <v>-147.87861599999999</v>
      </c>
      <c r="AO137">
        <v>100</v>
      </c>
      <c r="AP137">
        <v>600</v>
      </c>
      <c r="AQ137" t="s">
        <v>138</v>
      </c>
      <c r="AR137">
        <v>-71</v>
      </c>
      <c r="AS137">
        <v>-90</v>
      </c>
      <c r="AT137">
        <v>320</v>
      </c>
      <c r="BB137" t="str">
        <f t="shared" si="13"/>
        <v>0610</v>
      </c>
      <c r="BC137">
        <v>1</v>
      </c>
      <c r="BD137" t="str">
        <f t="shared" si="14"/>
        <v xml:space="preserve">N3054V  </v>
      </c>
      <c r="BE137">
        <v>2</v>
      </c>
      <c r="BG137">
        <v>0</v>
      </c>
      <c r="BH137">
        <v>0</v>
      </c>
      <c r="BI137">
        <v>0</v>
      </c>
      <c r="BJ137">
        <v>575</v>
      </c>
      <c r="BK137">
        <v>-25</v>
      </c>
      <c r="BL137" t="s">
        <v>129</v>
      </c>
      <c r="BM137">
        <v>1</v>
      </c>
      <c r="BN137">
        <v>1</v>
      </c>
      <c r="BO137">
        <v>1</v>
      </c>
      <c r="BP137">
        <v>0</v>
      </c>
      <c r="BT137">
        <v>0</v>
      </c>
      <c r="BU137">
        <v>0</v>
      </c>
      <c r="CE137" t="str">
        <f>"17:56:36.183"</f>
        <v>17:56:36.183</v>
      </c>
      <c r="CF137">
        <v>182903050</v>
      </c>
      <c r="CS137">
        <v>2</v>
      </c>
      <c r="CT137">
        <v>2</v>
      </c>
      <c r="CU137">
        <v>0</v>
      </c>
      <c r="CV137">
        <v>2</v>
      </c>
      <c r="CW137">
        <v>0</v>
      </c>
      <c r="CX137">
        <v>5</v>
      </c>
      <c r="CY137">
        <v>7</v>
      </c>
      <c r="CZ137" t="s">
        <v>130</v>
      </c>
      <c r="DA137">
        <v>142</v>
      </c>
      <c r="DB137">
        <v>2</v>
      </c>
      <c r="DC137" t="s">
        <v>131</v>
      </c>
      <c r="DD137" t="s">
        <v>132</v>
      </c>
      <c r="DG137">
        <v>14158699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"04/23/2024 17:56:36.740"</f>
        <v>04/23/2024 17:56:36.740</v>
      </c>
      <c r="C138" t="str">
        <f t="shared" si="15"/>
        <v>FFDFD3C0</v>
      </c>
      <c r="D138" t="s">
        <v>133</v>
      </c>
      <c r="E138">
        <v>20</v>
      </c>
      <c r="H138">
        <v>329</v>
      </c>
      <c r="I138" t="s">
        <v>134</v>
      </c>
      <c r="J138" t="s">
        <v>135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"17:56:36.180"</f>
        <v>17:56:36.180</v>
      </c>
      <c r="T138" t="str">
        <f>"17:56:34.680"</f>
        <v>17:56:34.680</v>
      </c>
      <c r="U138" t="str">
        <f t="shared" si="12"/>
        <v>A334DD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9</v>
      </c>
      <c r="AF138" t="s">
        <v>126</v>
      </c>
      <c r="AG138">
        <v>0</v>
      </c>
      <c r="AH138">
        <v>0</v>
      </c>
      <c r="AI138">
        <v>1</v>
      </c>
      <c r="AJ138">
        <v>0</v>
      </c>
      <c r="AK138" t="s">
        <v>236</v>
      </c>
      <c r="AL138">
        <v>64.806612000000001</v>
      </c>
      <c r="AM138" t="s">
        <v>237</v>
      </c>
      <c r="AN138">
        <v>-147.87861599999999</v>
      </c>
      <c r="AO138">
        <v>100</v>
      </c>
      <c r="AP138">
        <v>600</v>
      </c>
      <c r="AQ138" t="s">
        <v>138</v>
      </c>
      <c r="AR138">
        <v>-71</v>
      </c>
      <c r="AS138">
        <v>-90</v>
      </c>
      <c r="AT138">
        <v>320</v>
      </c>
      <c r="BB138" t="str">
        <f t="shared" si="13"/>
        <v>0610</v>
      </c>
      <c r="BC138">
        <v>1</v>
      </c>
      <c r="BD138" t="str">
        <f t="shared" si="14"/>
        <v xml:space="preserve">N3054V  </v>
      </c>
      <c r="BE138">
        <v>2</v>
      </c>
      <c r="BG138">
        <v>0</v>
      </c>
      <c r="BH138">
        <v>0</v>
      </c>
      <c r="BI138">
        <v>0</v>
      </c>
      <c r="BJ138">
        <v>575</v>
      </c>
      <c r="BK138">
        <v>-25</v>
      </c>
      <c r="BL138" t="s">
        <v>129</v>
      </c>
      <c r="BM138">
        <v>1</v>
      </c>
      <c r="BN138">
        <v>1</v>
      </c>
      <c r="BO138">
        <v>1</v>
      </c>
      <c r="BP138">
        <v>0</v>
      </c>
      <c r="BT138">
        <v>0</v>
      </c>
      <c r="BU138">
        <v>0</v>
      </c>
      <c r="CE138" t="str">
        <f>"17:56:36.183"</f>
        <v>17:56:36.183</v>
      </c>
      <c r="CF138">
        <v>182903050</v>
      </c>
      <c r="CS138">
        <v>2</v>
      </c>
      <c r="CT138">
        <v>2</v>
      </c>
      <c r="CU138">
        <v>0</v>
      </c>
      <c r="CV138">
        <v>2</v>
      </c>
      <c r="CW138">
        <v>0</v>
      </c>
      <c r="CX138">
        <v>5</v>
      </c>
      <c r="CY138">
        <v>7</v>
      </c>
      <c r="CZ138" t="s">
        <v>130</v>
      </c>
      <c r="DA138">
        <v>142</v>
      </c>
      <c r="DB138">
        <v>2</v>
      </c>
      <c r="DC138" t="s">
        <v>131</v>
      </c>
      <c r="DD138" t="s">
        <v>132</v>
      </c>
      <c r="DG138">
        <v>14158699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"04/23/2024 17:56:36.740"</f>
        <v>04/23/2024 17:56:36.740</v>
      </c>
      <c r="C139" t="str">
        <f t="shared" si="15"/>
        <v>FFDFD3C0</v>
      </c>
      <c r="D139" t="s">
        <v>139</v>
      </c>
      <c r="E139">
        <v>1</v>
      </c>
      <c r="H139">
        <v>216</v>
      </c>
      <c r="I139" t="s">
        <v>140</v>
      </c>
      <c r="J139" t="s">
        <v>141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"17:56:36.180"</f>
        <v>17:56:36.180</v>
      </c>
      <c r="T139" t="str">
        <f>"17:56:34.680"</f>
        <v>17:56:34.680</v>
      </c>
      <c r="U139" t="str">
        <f t="shared" si="12"/>
        <v>A334DD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9</v>
      </c>
      <c r="AF139" t="s">
        <v>126</v>
      </c>
      <c r="AG139">
        <v>0</v>
      </c>
      <c r="AH139">
        <v>0</v>
      </c>
      <c r="AI139">
        <v>1</v>
      </c>
      <c r="AJ139">
        <v>0</v>
      </c>
      <c r="AK139" t="s">
        <v>236</v>
      </c>
      <c r="AL139">
        <v>64.806612000000001</v>
      </c>
      <c r="AM139" t="s">
        <v>237</v>
      </c>
      <c r="AN139">
        <v>-147.87861599999999</v>
      </c>
      <c r="AO139">
        <v>100</v>
      </c>
      <c r="AP139">
        <v>600</v>
      </c>
      <c r="AQ139" t="s">
        <v>138</v>
      </c>
      <c r="AR139">
        <v>-71</v>
      </c>
      <c r="AS139">
        <v>-90</v>
      </c>
      <c r="AT139">
        <v>320</v>
      </c>
      <c r="BB139" t="str">
        <f t="shared" si="13"/>
        <v>0610</v>
      </c>
      <c r="BC139">
        <v>1</v>
      </c>
      <c r="BD139" t="str">
        <f t="shared" si="14"/>
        <v xml:space="preserve">N3054V  </v>
      </c>
      <c r="BE139">
        <v>2</v>
      </c>
      <c r="BG139">
        <v>0</v>
      </c>
      <c r="BH139">
        <v>0</v>
      </c>
      <c r="BI139">
        <v>0</v>
      </c>
      <c r="BJ139">
        <v>575</v>
      </c>
      <c r="BK139">
        <v>-25</v>
      </c>
      <c r="BL139" t="s">
        <v>129</v>
      </c>
      <c r="BM139">
        <v>1</v>
      </c>
      <c r="BN139">
        <v>1</v>
      </c>
      <c r="BO139">
        <v>1</v>
      </c>
      <c r="BP139">
        <v>0</v>
      </c>
      <c r="BT139">
        <v>0</v>
      </c>
      <c r="BU139">
        <v>0</v>
      </c>
      <c r="CE139" t="str">
        <f>"17:56:36.183"</f>
        <v>17:56:36.183</v>
      </c>
      <c r="CF139">
        <v>182903050</v>
      </c>
      <c r="CS139">
        <v>2</v>
      </c>
      <c r="CT139">
        <v>2</v>
      </c>
      <c r="CU139">
        <v>0</v>
      </c>
      <c r="CV139">
        <v>2</v>
      </c>
      <c r="CW139">
        <v>0</v>
      </c>
      <c r="CX139">
        <v>5</v>
      </c>
      <c r="CY139">
        <v>7</v>
      </c>
      <c r="CZ139" t="s">
        <v>130</v>
      </c>
      <c r="DA139">
        <v>142</v>
      </c>
      <c r="DB139">
        <v>2</v>
      </c>
      <c r="DC139" t="s">
        <v>131</v>
      </c>
      <c r="DD139" t="s">
        <v>132</v>
      </c>
      <c r="DG139">
        <v>14158699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"04/23/2024 17:56:37.522"</f>
        <v>04/23/2024 17:56:37.522</v>
      </c>
      <c r="C140" t="str">
        <f t="shared" si="15"/>
        <v>FFDFD3C0</v>
      </c>
      <c r="D140" t="s">
        <v>139</v>
      </c>
      <c r="E140">
        <v>1</v>
      </c>
      <c r="H140">
        <v>216</v>
      </c>
      <c r="I140" t="s">
        <v>140</v>
      </c>
      <c r="J140" t="s">
        <v>141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"17:56:37.156"</f>
        <v>17:56:37.156</v>
      </c>
      <c r="T140" t="str">
        <f>"17:56:36.856"</f>
        <v>17:56:36.856</v>
      </c>
      <c r="U140" t="str">
        <f t="shared" si="12"/>
        <v>A334DD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9</v>
      </c>
      <c r="AF140" t="s">
        <v>126</v>
      </c>
      <c r="AG140">
        <v>0</v>
      </c>
      <c r="AH140">
        <v>0</v>
      </c>
      <c r="AI140">
        <v>1</v>
      </c>
      <c r="AJ140">
        <v>0</v>
      </c>
      <c r="AK140" t="s">
        <v>238</v>
      </c>
      <c r="AL140">
        <v>64.806203999999994</v>
      </c>
      <c r="AM140" t="s">
        <v>239</v>
      </c>
      <c r="AN140">
        <v>-147.87930299999999</v>
      </c>
      <c r="AO140">
        <v>100</v>
      </c>
      <c r="AP140">
        <v>600</v>
      </c>
      <c r="AQ140" t="s">
        <v>138</v>
      </c>
      <c r="AR140">
        <v>-71</v>
      </c>
      <c r="AS140">
        <v>-91</v>
      </c>
      <c r="AT140">
        <v>256</v>
      </c>
      <c r="BB140" t="str">
        <f t="shared" si="13"/>
        <v>0610</v>
      </c>
      <c r="BC140">
        <v>1</v>
      </c>
      <c r="BD140" t="str">
        <f t="shared" si="14"/>
        <v xml:space="preserve">N3054V  </v>
      </c>
      <c r="BE140">
        <v>2</v>
      </c>
      <c r="BG140">
        <v>0</v>
      </c>
      <c r="BH140">
        <v>0</v>
      </c>
      <c r="BI140">
        <v>0</v>
      </c>
      <c r="BJ140">
        <v>575</v>
      </c>
      <c r="BK140">
        <v>-25</v>
      </c>
      <c r="BL140" t="s">
        <v>129</v>
      </c>
      <c r="BM140">
        <v>1</v>
      </c>
      <c r="BN140">
        <v>1</v>
      </c>
      <c r="BO140">
        <v>1</v>
      </c>
      <c r="BP140">
        <v>0</v>
      </c>
      <c r="BT140">
        <v>0</v>
      </c>
      <c r="BU140">
        <v>0</v>
      </c>
      <c r="CE140" t="str">
        <f>"17:56:37.158"</f>
        <v>17:56:37.158</v>
      </c>
      <c r="CF140">
        <v>157808058</v>
      </c>
      <c r="CS140">
        <v>2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130</v>
      </c>
      <c r="DA140">
        <v>142</v>
      </c>
      <c r="DB140">
        <v>2</v>
      </c>
      <c r="DC140" t="s">
        <v>131</v>
      </c>
      <c r="DD140" t="s">
        <v>132</v>
      </c>
      <c r="DG140">
        <v>14158760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"04/23/2024 17:56:37.584"</f>
        <v>04/23/2024 17:56:37.584</v>
      </c>
      <c r="C141" t="str">
        <f t="shared" si="15"/>
        <v>FFDFD3C0</v>
      </c>
      <c r="D141" t="s">
        <v>123</v>
      </c>
      <c r="E141">
        <v>21</v>
      </c>
      <c r="F141">
        <v>1021</v>
      </c>
      <c r="G141" t="s">
        <v>124</v>
      </c>
      <c r="J141" t="s">
        <v>125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"17:56:37.156"</f>
        <v>17:56:37.156</v>
      </c>
      <c r="T141" t="str">
        <f>"17:56:36.856"</f>
        <v>17:56:36.856</v>
      </c>
      <c r="U141" t="str">
        <f t="shared" si="12"/>
        <v>A334DD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9</v>
      </c>
      <c r="AF141" t="s">
        <v>126</v>
      </c>
      <c r="AG141">
        <v>0</v>
      </c>
      <c r="AH141">
        <v>0</v>
      </c>
      <c r="AI141">
        <v>1</v>
      </c>
      <c r="AJ141">
        <v>0</v>
      </c>
      <c r="AK141" t="s">
        <v>238</v>
      </c>
      <c r="AL141">
        <v>64.806203999999994</v>
      </c>
      <c r="AM141" t="s">
        <v>239</v>
      </c>
      <c r="AN141">
        <v>-147.87930299999999</v>
      </c>
      <c r="AO141">
        <v>100</v>
      </c>
      <c r="AP141">
        <v>600</v>
      </c>
      <c r="AQ141" t="s">
        <v>138</v>
      </c>
      <c r="AR141">
        <v>-71</v>
      </c>
      <c r="AS141">
        <v>-91</v>
      </c>
      <c r="AT141">
        <v>256</v>
      </c>
      <c r="BB141" t="str">
        <f t="shared" si="13"/>
        <v>0610</v>
      </c>
      <c r="BC141">
        <v>1</v>
      </c>
      <c r="BD141" t="str">
        <f t="shared" si="14"/>
        <v xml:space="preserve">N3054V  </v>
      </c>
      <c r="BE141">
        <v>2</v>
      </c>
      <c r="BG141">
        <v>0</v>
      </c>
      <c r="BH141">
        <v>0</v>
      </c>
      <c r="BI141">
        <v>0</v>
      </c>
      <c r="BJ141">
        <v>575</v>
      </c>
      <c r="BK141">
        <v>-25</v>
      </c>
      <c r="BL141" t="s">
        <v>129</v>
      </c>
      <c r="BM141">
        <v>1</v>
      </c>
      <c r="BN141">
        <v>1</v>
      </c>
      <c r="BO141">
        <v>1</v>
      </c>
      <c r="BP141">
        <v>0</v>
      </c>
      <c r="BT141">
        <v>0</v>
      </c>
      <c r="BU141">
        <v>0</v>
      </c>
      <c r="CE141" t="str">
        <f>"17:56:37.158"</f>
        <v>17:56:37.158</v>
      </c>
      <c r="CF141">
        <v>157808058</v>
      </c>
      <c r="CS141">
        <v>2</v>
      </c>
      <c r="CT141">
        <v>2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130</v>
      </c>
      <c r="DA141">
        <v>142</v>
      </c>
      <c r="DB141">
        <v>2</v>
      </c>
      <c r="DC141" t="s">
        <v>131</v>
      </c>
      <c r="DD141" t="s">
        <v>132</v>
      </c>
      <c r="DG141">
        <v>14158760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"04/23/2024 17:56:37.584"</f>
        <v>04/23/2024 17:56:37.584</v>
      </c>
      <c r="C142" t="str">
        <f t="shared" si="15"/>
        <v>FFDFD3C0</v>
      </c>
      <c r="D142" t="s">
        <v>133</v>
      </c>
      <c r="E142">
        <v>20</v>
      </c>
      <c r="H142">
        <v>329</v>
      </c>
      <c r="I142" t="s">
        <v>134</v>
      </c>
      <c r="J142" t="s">
        <v>135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"17:56:37.156"</f>
        <v>17:56:37.156</v>
      </c>
      <c r="T142" t="str">
        <f>"17:56:36.856"</f>
        <v>17:56:36.856</v>
      </c>
      <c r="U142" t="str">
        <f t="shared" si="12"/>
        <v>A334DD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9</v>
      </c>
      <c r="AF142" t="s">
        <v>126</v>
      </c>
      <c r="AG142">
        <v>0</v>
      </c>
      <c r="AH142">
        <v>0</v>
      </c>
      <c r="AI142">
        <v>1</v>
      </c>
      <c r="AJ142">
        <v>0</v>
      </c>
      <c r="AK142" t="s">
        <v>238</v>
      </c>
      <c r="AL142">
        <v>64.806203999999994</v>
      </c>
      <c r="AM142" t="s">
        <v>239</v>
      </c>
      <c r="AN142">
        <v>-147.87930299999999</v>
      </c>
      <c r="AO142">
        <v>100</v>
      </c>
      <c r="AP142">
        <v>600</v>
      </c>
      <c r="AQ142" t="s">
        <v>138</v>
      </c>
      <c r="AR142">
        <v>-71</v>
      </c>
      <c r="AS142">
        <v>-91</v>
      </c>
      <c r="AT142">
        <v>256</v>
      </c>
      <c r="BB142" t="str">
        <f t="shared" si="13"/>
        <v>0610</v>
      </c>
      <c r="BC142">
        <v>1</v>
      </c>
      <c r="BD142" t="str">
        <f t="shared" si="14"/>
        <v xml:space="preserve">N3054V  </v>
      </c>
      <c r="BE142">
        <v>2</v>
      </c>
      <c r="BG142">
        <v>0</v>
      </c>
      <c r="BH142">
        <v>0</v>
      </c>
      <c r="BI142">
        <v>0</v>
      </c>
      <c r="BJ142">
        <v>575</v>
      </c>
      <c r="BK142">
        <v>-25</v>
      </c>
      <c r="BL142" t="s">
        <v>129</v>
      </c>
      <c r="BM142">
        <v>1</v>
      </c>
      <c r="BN142">
        <v>1</v>
      </c>
      <c r="BO142">
        <v>1</v>
      </c>
      <c r="BP142">
        <v>0</v>
      </c>
      <c r="BT142">
        <v>0</v>
      </c>
      <c r="BU142">
        <v>0</v>
      </c>
      <c r="CE142" t="str">
        <f>"17:56:37.158"</f>
        <v>17:56:37.158</v>
      </c>
      <c r="CF142">
        <v>157808058</v>
      </c>
      <c r="CS142">
        <v>2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130</v>
      </c>
      <c r="DA142">
        <v>142</v>
      </c>
      <c r="DB142">
        <v>2</v>
      </c>
      <c r="DC142" t="s">
        <v>131</v>
      </c>
      <c r="DD142" t="s">
        <v>132</v>
      </c>
      <c r="DG142">
        <v>14158760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"04/23/2024 17:56:38.568"</f>
        <v>04/23/2024 17:56:38.568</v>
      </c>
      <c r="C143" t="str">
        <f t="shared" si="15"/>
        <v>FFDFD3C0</v>
      </c>
      <c r="D143" t="s">
        <v>133</v>
      </c>
      <c r="E143">
        <v>20</v>
      </c>
      <c r="H143">
        <v>329</v>
      </c>
      <c r="I143" t="s">
        <v>134</v>
      </c>
      <c r="J143" t="s">
        <v>135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"17:56:38.023"</f>
        <v>17:56:38.023</v>
      </c>
      <c r="T143" t="str">
        <f>"17:56:37.923"</f>
        <v>17:56:37.923</v>
      </c>
      <c r="U143" t="str">
        <f t="shared" si="12"/>
        <v>A334DD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9</v>
      </c>
      <c r="AF143" t="s">
        <v>126</v>
      </c>
      <c r="AG143">
        <v>0</v>
      </c>
      <c r="AH143">
        <v>0</v>
      </c>
      <c r="AI143">
        <v>1</v>
      </c>
      <c r="AJ143">
        <v>0</v>
      </c>
      <c r="AK143" t="s">
        <v>240</v>
      </c>
      <c r="AL143">
        <v>64.805839000000006</v>
      </c>
      <c r="AM143" t="s">
        <v>241</v>
      </c>
      <c r="AN143">
        <v>-147.87998899999999</v>
      </c>
      <c r="AO143">
        <v>100</v>
      </c>
      <c r="AP143">
        <v>600</v>
      </c>
      <c r="AQ143" t="s">
        <v>138</v>
      </c>
      <c r="AR143">
        <v>-71</v>
      </c>
      <c r="AS143">
        <v>-92</v>
      </c>
      <c r="AT143">
        <v>256</v>
      </c>
      <c r="BB143" t="str">
        <f t="shared" si="13"/>
        <v>0610</v>
      </c>
      <c r="BC143">
        <v>1</v>
      </c>
      <c r="BD143" t="str">
        <f t="shared" si="14"/>
        <v xml:space="preserve">N3054V  </v>
      </c>
      <c r="BE143">
        <v>2</v>
      </c>
      <c r="BG143">
        <v>0</v>
      </c>
      <c r="BH143">
        <v>0</v>
      </c>
      <c r="BI143">
        <v>0</v>
      </c>
      <c r="BJ143">
        <v>575</v>
      </c>
      <c r="BK143">
        <v>-25</v>
      </c>
      <c r="BL143" t="s">
        <v>129</v>
      </c>
      <c r="BM143">
        <v>1</v>
      </c>
      <c r="BN143">
        <v>1</v>
      </c>
      <c r="BO143">
        <v>1</v>
      </c>
      <c r="BP143">
        <v>0</v>
      </c>
      <c r="BT143">
        <v>0</v>
      </c>
      <c r="BU143">
        <v>0</v>
      </c>
      <c r="CE143" t="str">
        <f>"17:56:38.028"</f>
        <v>17:56:38.028</v>
      </c>
      <c r="CF143">
        <v>27723293</v>
      </c>
      <c r="CS143">
        <v>2</v>
      </c>
      <c r="CT143">
        <v>2</v>
      </c>
      <c r="CU143">
        <v>0</v>
      </c>
      <c r="CV143">
        <v>2</v>
      </c>
      <c r="CW143">
        <v>0</v>
      </c>
      <c r="CX143">
        <v>6</v>
      </c>
      <c r="CY143">
        <v>7</v>
      </c>
      <c r="CZ143" t="s">
        <v>130</v>
      </c>
      <c r="DA143">
        <v>142</v>
      </c>
      <c r="DB143">
        <v>3</v>
      </c>
      <c r="DC143" t="s">
        <v>131</v>
      </c>
      <c r="DD143" t="s">
        <v>132</v>
      </c>
      <c r="DG143">
        <v>67089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"04/23/2024 17:56:38.568"</f>
        <v>04/23/2024 17:56:38.568</v>
      </c>
      <c r="C144" t="str">
        <f t="shared" si="15"/>
        <v>FFDFD3C0</v>
      </c>
      <c r="D144" t="s">
        <v>139</v>
      </c>
      <c r="E144">
        <v>1</v>
      </c>
      <c r="H144">
        <v>216</v>
      </c>
      <c r="I144" t="s">
        <v>140</v>
      </c>
      <c r="J144" t="s">
        <v>141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"17:56:38.023"</f>
        <v>17:56:38.023</v>
      </c>
      <c r="T144" t="str">
        <f>"17:56:37.923"</f>
        <v>17:56:37.923</v>
      </c>
      <c r="U144" t="str">
        <f t="shared" si="12"/>
        <v>A334DD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9</v>
      </c>
      <c r="AF144" t="s">
        <v>126</v>
      </c>
      <c r="AG144">
        <v>0</v>
      </c>
      <c r="AH144">
        <v>0</v>
      </c>
      <c r="AI144">
        <v>1</v>
      </c>
      <c r="AJ144">
        <v>0</v>
      </c>
      <c r="AK144" t="s">
        <v>240</v>
      </c>
      <c r="AL144">
        <v>64.805839000000006</v>
      </c>
      <c r="AM144" t="s">
        <v>241</v>
      </c>
      <c r="AN144">
        <v>-147.87998899999999</v>
      </c>
      <c r="AO144">
        <v>100</v>
      </c>
      <c r="AP144">
        <v>600</v>
      </c>
      <c r="AQ144" t="s">
        <v>138</v>
      </c>
      <c r="AR144">
        <v>-71</v>
      </c>
      <c r="AS144">
        <v>-92</v>
      </c>
      <c r="AT144">
        <v>256</v>
      </c>
      <c r="BB144" t="str">
        <f t="shared" si="13"/>
        <v>0610</v>
      </c>
      <c r="BC144">
        <v>1</v>
      </c>
      <c r="BD144" t="str">
        <f t="shared" si="14"/>
        <v xml:space="preserve">N3054V  </v>
      </c>
      <c r="BE144">
        <v>2</v>
      </c>
      <c r="BG144">
        <v>0</v>
      </c>
      <c r="BH144">
        <v>0</v>
      </c>
      <c r="BI144">
        <v>0</v>
      </c>
      <c r="BJ144">
        <v>575</v>
      </c>
      <c r="BK144">
        <v>-25</v>
      </c>
      <c r="BL144" t="s">
        <v>129</v>
      </c>
      <c r="BM144">
        <v>1</v>
      </c>
      <c r="BN144">
        <v>1</v>
      </c>
      <c r="BO144">
        <v>1</v>
      </c>
      <c r="BP144">
        <v>0</v>
      </c>
      <c r="BT144">
        <v>0</v>
      </c>
      <c r="BU144">
        <v>0</v>
      </c>
      <c r="CE144" t="str">
        <f>"17:56:38.028"</f>
        <v>17:56:38.028</v>
      </c>
      <c r="CF144">
        <v>27723293</v>
      </c>
      <c r="CS144">
        <v>2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130</v>
      </c>
      <c r="DA144">
        <v>142</v>
      </c>
      <c r="DB144">
        <v>3</v>
      </c>
      <c r="DC144" t="s">
        <v>131</v>
      </c>
      <c r="DD144" t="s">
        <v>132</v>
      </c>
      <c r="DG144">
        <v>67089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"04/23/2024 17:56:38.631"</f>
        <v>04/23/2024 17:56:38.631</v>
      </c>
      <c r="C145" t="str">
        <f t="shared" si="15"/>
        <v>FFDFD3C0</v>
      </c>
      <c r="D145" t="s">
        <v>123</v>
      </c>
      <c r="E145">
        <v>21</v>
      </c>
      <c r="F145">
        <v>1021</v>
      </c>
      <c r="G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"17:56:38.023"</f>
        <v>17:56:38.023</v>
      </c>
      <c r="T145" t="str">
        <f>"17:56:37.923"</f>
        <v>17:56:37.923</v>
      </c>
      <c r="U145" t="str">
        <f t="shared" si="12"/>
        <v>A334DD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9</v>
      </c>
      <c r="AF145" t="s">
        <v>126</v>
      </c>
      <c r="AG145">
        <v>0</v>
      </c>
      <c r="AH145">
        <v>0</v>
      </c>
      <c r="AI145">
        <v>1</v>
      </c>
      <c r="AJ145">
        <v>0</v>
      </c>
      <c r="AK145" t="s">
        <v>240</v>
      </c>
      <c r="AL145">
        <v>64.805839000000006</v>
      </c>
      <c r="AM145" t="s">
        <v>241</v>
      </c>
      <c r="AN145">
        <v>-147.87998899999999</v>
      </c>
      <c r="AO145">
        <v>100</v>
      </c>
      <c r="AP145">
        <v>600</v>
      </c>
      <c r="AQ145" t="s">
        <v>138</v>
      </c>
      <c r="AR145">
        <v>-71</v>
      </c>
      <c r="AS145">
        <v>-92</v>
      </c>
      <c r="AT145">
        <v>256</v>
      </c>
      <c r="BB145" t="str">
        <f t="shared" si="13"/>
        <v>0610</v>
      </c>
      <c r="BC145">
        <v>1</v>
      </c>
      <c r="BD145" t="str">
        <f t="shared" si="14"/>
        <v xml:space="preserve">N3054V  </v>
      </c>
      <c r="BE145">
        <v>2</v>
      </c>
      <c r="BG145">
        <v>0</v>
      </c>
      <c r="BH145">
        <v>0</v>
      </c>
      <c r="BI145">
        <v>0</v>
      </c>
      <c r="BJ145">
        <v>575</v>
      </c>
      <c r="BK145">
        <v>-25</v>
      </c>
      <c r="BL145" t="s">
        <v>129</v>
      </c>
      <c r="BM145">
        <v>1</v>
      </c>
      <c r="BN145">
        <v>1</v>
      </c>
      <c r="BO145">
        <v>1</v>
      </c>
      <c r="BP145">
        <v>0</v>
      </c>
      <c r="BT145">
        <v>0</v>
      </c>
      <c r="BU145">
        <v>0</v>
      </c>
      <c r="CE145" t="str">
        <f>"17:56:38.028"</f>
        <v>17:56:38.028</v>
      </c>
      <c r="CF145">
        <v>27723293</v>
      </c>
      <c r="CS145">
        <v>2</v>
      </c>
      <c r="CT145">
        <v>2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130</v>
      </c>
      <c r="DA145">
        <v>142</v>
      </c>
      <c r="DB145">
        <v>3</v>
      </c>
      <c r="DC145" t="s">
        <v>131</v>
      </c>
      <c r="DD145" t="s">
        <v>132</v>
      </c>
      <c r="DG145">
        <v>67089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"04/23/2024 17:56:39.256"</f>
        <v>04/23/2024 17:56:39.256</v>
      </c>
      <c r="C146" t="str">
        <f t="shared" si="15"/>
        <v>FFDFD3C0</v>
      </c>
      <c r="D146" t="s">
        <v>123</v>
      </c>
      <c r="E146">
        <v>21</v>
      </c>
      <c r="F146">
        <v>1021</v>
      </c>
      <c r="G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"17:56:38.609"</f>
        <v>17:56:38.609</v>
      </c>
      <c r="T146" t="str">
        <f>"17:56:38.409"</f>
        <v>17:56:38.409</v>
      </c>
      <c r="U146" t="str">
        <f t="shared" si="12"/>
        <v>A334DD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9</v>
      </c>
      <c r="AF146" t="s">
        <v>126</v>
      </c>
      <c r="AG146">
        <v>0</v>
      </c>
      <c r="AH146">
        <v>0</v>
      </c>
      <c r="AI146">
        <v>1</v>
      </c>
      <c r="AJ146">
        <v>0</v>
      </c>
      <c r="AK146" t="s">
        <v>242</v>
      </c>
      <c r="AL146">
        <v>64.805603000000005</v>
      </c>
      <c r="AM146" t="s">
        <v>243</v>
      </c>
      <c r="AN146">
        <v>-147.880483</v>
      </c>
      <c r="AO146">
        <v>100</v>
      </c>
      <c r="AP146">
        <v>600</v>
      </c>
      <c r="AQ146" t="s">
        <v>138</v>
      </c>
      <c r="AR146">
        <v>-71</v>
      </c>
      <c r="AS146">
        <v>-92</v>
      </c>
      <c r="AT146">
        <v>256</v>
      </c>
      <c r="BB146" t="str">
        <f t="shared" si="13"/>
        <v>0610</v>
      </c>
      <c r="BC146">
        <v>1</v>
      </c>
      <c r="BD146" t="str">
        <f t="shared" si="14"/>
        <v xml:space="preserve">N3054V  </v>
      </c>
      <c r="BE146">
        <v>2</v>
      </c>
      <c r="BG146">
        <v>0</v>
      </c>
      <c r="BH146">
        <v>0</v>
      </c>
      <c r="BI146">
        <v>0</v>
      </c>
      <c r="BJ146">
        <v>575</v>
      </c>
      <c r="BK146">
        <v>-25</v>
      </c>
      <c r="BL146" t="s">
        <v>129</v>
      </c>
      <c r="BM146">
        <v>1</v>
      </c>
      <c r="BN146">
        <v>1</v>
      </c>
      <c r="BO146">
        <v>1</v>
      </c>
      <c r="BP146">
        <v>0</v>
      </c>
      <c r="BT146">
        <v>0</v>
      </c>
      <c r="BU146">
        <v>0</v>
      </c>
      <c r="CE146" t="str">
        <f>"17:56:38.613"</f>
        <v>17:56:38.613</v>
      </c>
      <c r="CF146">
        <v>612666302</v>
      </c>
      <c r="CS146">
        <v>2</v>
      </c>
      <c r="CT146">
        <v>2</v>
      </c>
      <c r="CU146">
        <v>0</v>
      </c>
      <c r="CV146">
        <v>2</v>
      </c>
      <c r="CW146">
        <v>0</v>
      </c>
      <c r="CX146">
        <v>6</v>
      </c>
      <c r="CY146">
        <v>7</v>
      </c>
      <c r="CZ146" t="s">
        <v>130</v>
      </c>
      <c r="DA146">
        <v>142</v>
      </c>
      <c r="DB146">
        <v>3</v>
      </c>
      <c r="DC146" t="s">
        <v>131</v>
      </c>
      <c r="DD146" t="s">
        <v>132</v>
      </c>
      <c r="DG146">
        <v>67133</v>
      </c>
      <c r="DI146">
        <v>0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"04/23/2024 17:56:39.256"</f>
        <v>04/23/2024 17:56:39.256</v>
      </c>
      <c r="C147" t="str">
        <f t="shared" si="15"/>
        <v>FFDFD3C0</v>
      </c>
      <c r="D147" t="s">
        <v>133</v>
      </c>
      <c r="E147">
        <v>20</v>
      </c>
      <c r="H147">
        <v>329</v>
      </c>
      <c r="I147" t="s">
        <v>134</v>
      </c>
      <c r="J147" t="s">
        <v>135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"17:56:38.609"</f>
        <v>17:56:38.609</v>
      </c>
      <c r="T147" t="str">
        <f>"17:56:38.409"</f>
        <v>17:56:38.409</v>
      </c>
      <c r="U147" t="str">
        <f t="shared" si="12"/>
        <v>A334DD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9</v>
      </c>
      <c r="AF147" t="s">
        <v>126</v>
      </c>
      <c r="AG147">
        <v>0</v>
      </c>
      <c r="AH147">
        <v>0</v>
      </c>
      <c r="AI147">
        <v>1</v>
      </c>
      <c r="AJ147">
        <v>0</v>
      </c>
      <c r="AK147" t="s">
        <v>242</v>
      </c>
      <c r="AL147">
        <v>64.805603000000005</v>
      </c>
      <c r="AM147" t="s">
        <v>243</v>
      </c>
      <c r="AN147">
        <v>-147.880483</v>
      </c>
      <c r="AO147">
        <v>100</v>
      </c>
      <c r="AP147">
        <v>600</v>
      </c>
      <c r="AQ147" t="s">
        <v>138</v>
      </c>
      <c r="AR147">
        <v>-71</v>
      </c>
      <c r="AS147">
        <v>-92</v>
      </c>
      <c r="AT147">
        <v>256</v>
      </c>
      <c r="BB147" t="str">
        <f t="shared" si="13"/>
        <v>0610</v>
      </c>
      <c r="BC147">
        <v>1</v>
      </c>
      <c r="BD147" t="str">
        <f t="shared" si="14"/>
        <v xml:space="preserve">N3054V  </v>
      </c>
      <c r="BE147">
        <v>2</v>
      </c>
      <c r="BG147">
        <v>0</v>
      </c>
      <c r="BH147">
        <v>0</v>
      </c>
      <c r="BI147">
        <v>0</v>
      </c>
      <c r="BJ147">
        <v>575</v>
      </c>
      <c r="BK147">
        <v>-25</v>
      </c>
      <c r="BL147" t="s">
        <v>129</v>
      </c>
      <c r="BM147">
        <v>1</v>
      </c>
      <c r="BN147">
        <v>1</v>
      </c>
      <c r="BO147">
        <v>1</v>
      </c>
      <c r="BP147">
        <v>0</v>
      </c>
      <c r="BT147">
        <v>0</v>
      </c>
      <c r="BU147">
        <v>0</v>
      </c>
      <c r="CE147" t="str">
        <f>"17:56:38.613"</f>
        <v>17:56:38.613</v>
      </c>
      <c r="CF147">
        <v>612666302</v>
      </c>
      <c r="CS147">
        <v>2</v>
      </c>
      <c r="CT147">
        <v>2</v>
      </c>
      <c r="CU147">
        <v>0</v>
      </c>
      <c r="CV147">
        <v>2</v>
      </c>
      <c r="CW147">
        <v>0</v>
      </c>
      <c r="CX147">
        <v>6</v>
      </c>
      <c r="CY147">
        <v>7</v>
      </c>
      <c r="CZ147" t="s">
        <v>130</v>
      </c>
      <c r="DA147">
        <v>142</v>
      </c>
      <c r="DB147">
        <v>3</v>
      </c>
      <c r="DC147" t="s">
        <v>131</v>
      </c>
      <c r="DD147" t="s">
        <v>132</v>
      </c>
      <c r="DG147">
        <v>67133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"04/23/2024 17:56:39.256"</f>
        <v>04/23/2024 17:56:39.256</v>
      </c>
      <c r="C148" t="str">
        <f t="shared" si="15"/>
        <v>FFDFD3C0</v>
      </c>
      <c r="D148" t="s">
        <v>139</v>
      </c>
      <c r="E148">
        <v>1</v>
      </c>
      <c r="H148">
        <v>216</v>
      </c>
      <c r="I148" t="s">
        <v>140</v>
      </c>
      <c r="J148" t="s">
        <v>141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"17:56:38.609"</f>
        <v>17:56:38.609</v>
      </c>
      <c r="T148" t="str">
        <f>"17:56:38.409"</f>
        <v>17:56:38.409</v>
      </c>
      <c r="U148" t="str">
        <f t="shared" si="12"/>
        <v>A334DD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9</v>
      </c>
      <c r="AF148" t="s">
        <v>126</v>
      </c>
      <c r="AG148">
        <v>0</v>
      </c>
      <c r="AH148">
        <v>0</v>
      </c>
      <c r="AI148">
        <v>1</v>
      </c>
      <c r="AJ148">
        <v>0</v>
      </c>
      <c r="AK148" t="s">
        <v>242</v>
      </c>
      <c r="AL148">
        <v>64.805603000000005</v>
      </c>
      <c r="AM148" t="s">
        <v>243</v>
      </c>
      <c r="AN148">
        <v>-147.880483</v>
      </c>
      <c r="AO148">
        <v>100</v>
      </c>
      <c r="AP148">
        <v>600</v>
      </c>
      <c r="AQ148" t="s">
        <v>138</v>
      </c>
      <c r="AR148">
        <v>-71</v>
      </c>
      <c r="AS148">
        <v>-92</v>
      </c>
      <c r="AT148">
        <v>256</v>
      </c>
      <c r="BB148" t="str">
        <f t="shared" si="13"/>
        <v>0610</v>
      </c>
      <c r="BC148">
        <v>1</v>
      </c>
      <c r="BD148" t="str">
        <f t="shared" si="14"/>
        <v xml:space="preserve">N3054V  </v>
      </c>
      <c r="BE148">
        <v>2</v>
      </c>
      <c r="BG148">
        <v>0</v>
      </c>
      <c r="BH148">
        <v>0</v>
      </c>
      <c r="BI148">
        <v>0</v>
      </c>
      <c r="BJ148">
        <v>575</v>
      </c>
      <c r="BK148">
        <v>-25</v>
      </c>
      <c r="BL148" t="s">
        <v>129</v>
      </c>
      <c r="BM148">
        <v>1</v>
      </c>
      <c r="BN148">
        <v>1</v>
      </c>
      <c r="BO148">
        <v>1</v>
      </c>
      <c r="BP148">
        <v>0</v>
      </c>
      <c r="BT148">
        <v>0</v>
      </c>
      <c r="BU148">
        <v>0</v>
      </c>
      <c r="CE148" t="str">
        <f>"17:56:38.613"</f>
        <v>17:56:38.613</v>
      </c>
      <c r="CF148">
        <v>612666302</v>
      </c>
      <c r="CS148">
        <v>2</v>
      </c>
      <c r="CT148">
        <v>2</v>
      </c>
      <c r="CU148">
        <v>0</v>
      </c>
      <c r="CV148">
        <v>2</v>
      </c>
      <c r="CW148">
        <v>0</v>
      </c>
      <c r="CX148">
        <v>6</v>
      </c>
      <c r="CY148">
        <v>7</v>
      </c>
      <c r="CZ148" t="s">
        <v>130</v>
      </c>
      <c r="DA148">
        <v>142</v>
      </c>
      <c r="DB148">
        <v>3</v>
      </c>
      <c r="DC148" t="s">
        <v>131</v>
      </c>
      <c r="DD148" t="s">
        <v>132</v>
      </c>
      <c r="DG148">
        <v>67133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"04/23/2024 17:56:40.146"</f>
        <v>04/23/2024 17:56:40.146</v>
      </c>
      <c r="C149" t="str">
        <f t="shared" si="15"/>
        <v>FFDFD3C0</v>
      </c>
      <c r="D149" t="s">
        <v>133</v>
      </c>
      <c r="E149">
        <v>20</v>
      </c>
      <c r="H149">
        <v>329</v>
      </c>
      <c r="I149" t="s">
        <v>134</v>
      </c>
      <c r="J149" t="s">
        <v>135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"17:56:39.602"</f>
        <v>17:56:39.602</v>
      </c>
      <c r="T149" t="str">
        <f>"17:56:39.402"</f>
        <v>17:56:39.402</v>
      </c>
      <c r="U149" t="str">
        <f t="shared" si="12"/>
        <v>A334DD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9</v>
      </c>
      <c r="AF149" t="s">
        <v>126</v>
      </c>
      <c r="AG149">
        <v>0</v>
      </c>
      <c r="AH149">
        <v>0</v>
      </c>
      <c r="AI149">
        <v>1</v>
      </c>
      <c r="AJ149">
        <v>0</v>
      </c>
      <c r="AK149" t="s">
        <v>244</v>
      </c>
      <c r="AL149">
        <v>64.805173999999994</v>
      </c>
      <c r="AM149" t="s">
        <v>245</v>
      </c>
      <c r="AN149">
        <v>-147.88123400000001</v>
      </c>
      <c r="AO149">
        <v>100</v>
      </c>
      <c r="AP149">
        <v>600</v>
      </c>
      <c r="AQ149" t="s">
        <v>138</v>
      </c>
      <c r="AR149">
        <v>-71</v>
      </c>
      <c r="AS149">
        <v>-92</v>
      </c>
      <c r="AT149">
        <v>320</v>
      </c>
      <c r="BB149" t="str">
        <f t="shared" si="13"/>
        <v>0610</v>
      </c>
      <c r="BC149">
        <v>1</v>
      </c>
      <c r="BD149" t="str">
        <f t="shared" si="14"/>
        <v xml:space="preserve">N3054V  </v>
      </c>
      <c r="BE149">
        <v>2</v>
      </c>
      <c r="BG149">
        <v>0</v>
      </c>
      <c r="BH149">
        <v>0</v>
      </c>
      <c r="BI149">
        <v>0</v>
      </c>
      <c r="BJ149">
        <v>600</v>
      </c>
      <c r="BK149">
        <v>0</v>
      </c>
      <c r="BL149" t="s">
        <v>129</v>
      </c>
      <c r="BM149">
        <v>1</v>
      </c>
      <c r="BN149">
        <v>1</v>
      </c>
      <c r="BO149">
        <v>1</v>
      </c>
      <c r="BP149">
        <v>0</v>
      </c>
      <c r="BT149">
        <v>0</v>
      </c>
      <c r="BU149">
        <v>0</v>
      </c>
      <c r="CE149" t="str">
        <f>"17:56:39.603"</f>
        <v>17:56:39.603</v>
      </c>
      <c r="CF149">
        <v>602569847</v>
      </c>
      <c r="CS149">
        <v>2</v>
      </c>
      <c r="CT149">
        <v>2</v>
      </c>
      <c r="CU149">
        <v>0</v>
      </c>
      <c r="CV149">
        <v>2</v>
      </c>
      <c r="CW149">
        <v>0</v>
      </c>
      <c r="CX149">
        <v>5</v>
      </c>
      <c r="CY149">
        <v>7</v>
      </c>
      <c r="CZ149" t="s">
        <v>130</v>
      </c>
      <c r="DA149">
        <v>142</v>
      </c>
      <c r="DB149">
        <v>3</v>
      </c>
      <c r="DC149" t="s">
        <v>131</v>
      </c>
      <c r="DD149" t="s">
        <v>132</v>
      </c>
      <c r="DG149">
        <v>67202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"04/23/2024 17:56:41.177"</f>
        <v>04/23/2024 17:56:41.177</v>
      </c>
      <c r="C150" t="str">
        <f t="shared" si="15"/>
        <v>FFDFD3C0</v>
      </c>
      <c r="D150" t="s">
        <v>133</v>
      </c>
      <c r="E150">
        <v>20</v>
      </c>
      <c r="H150">
        <v>329</v>
      </c>
      <c r="I150" t="s">
        <v>134</v>
      </c>
      <c r="J150" t="s">
        <v>135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"17:56:40.711"</f>
        <v>17:56:40.711</v>
      </c>
      <c r="T150" t="str">
        <f>"17:56:39.411"</f>
        <v>17:56:39.411</v>
      </c>
      <c r="U150" t="str">
        <f t="shared" si="12"/>
        <v>A334DD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9</v>
      </c>
      <c r="AF150" t="s">
        <v>126</v>
      </c>
      <c r="AG150">
        <v>0</v>
      </c>
      <c r="AH150">
        <v>0</v>
      </c>
      <c r="AI150">
        <v>1</v>
      </c>
      <c r="AJ150">
        <v>0</v>
      </c>
      <c r="AK150" t="s">
        <v>246</v>
      </c>
      <c r="AL150">
        <v>64.804722999999996</v>
      </c>
      <c r="AM150" t="s">
        <v>247</v>
      </c>
      <c r="AN150">
        <v>-147.88202799999999</v>
      </c>
      <c r="AO150">
        <v>100</v>
      </c>
      <c r="AP150">
        <v>600</v>
      </c>
      <c r="AQ150" t="s">
        <v>138</v>
      </c>
      <c r="AR150">
        <v>-71</v>
      </c>
      <c r="AS150">
        <v>-92</v>
      </c>
      <c r="AT150">
        <v>320</v>
      </c>
      <c r="BB150" t="str">
        <f t="shared" si="13"/>
        <v>0610</v>
      </c>
      <c r="BC150">
        <v>1</v>
      </c>
      <c r="BD150" t="str">
        <f t="shared" si="14"/>
        <v xml:space="preserve">N3054V  </v>
      </c>
      <c r="BE150">
        <v>2</v>
      </c>
      <c r="BG150">
        <v>0</v>
      </c>
      <c r="BH150">
        <v>0</v>
      </c>
      <c r="BI150">
        <v>0</v>
      </c>
      <c r="BJ150">
        <v>600</v>
      </c>
      <c r="BK150">
        <v>0</v>
      </c>
      <c r="BL150" t="s">
        <v>129</v>
      </c>
      <c r="BM150">
        <v>1</v>
      </c>
      <c r="BN150">
        <v>1</v>
      </c>
      <c r="BO150">
        <v>1</v>
      </c>
      <c r="BP150">
        <v>0</v>
      </c>
      <c r="BT150">
        <v>0</v>
      </c>
      <c r="BU150">
        <v>0</v>
      </c>
      <c r="CE150" t="str">
        <f>"17:56:40.712"</f>
        <v>17:56:40.712</v>
      </c>
      <c r="CF150">
        <v>712461663</v>
      </c>
      <c r="CS150">
        <v>2</v>
      </c>
      <c r="CT150">
        <v>2</v>
      </c>
      <c r="CU150">
        <v>0</v>
      </c>
      <c r="CV150">
        <v>2</v>
      </c>
      <c r="CW150">
        <v>0</v>
      </c>
      <c r="CX150">
        <v>5</v>
      </c>
      <c r="CY150">
        <v>7</v>
      </c>
      <c r="CZ150" t="s">
        <v>130</v>
      </c>
      <c r="DA150">
        <v>142</v>
      </c>
      <c r="DB150">
        <v>2</v>
      </c>
      <c r="DC150" t="s">
        <v>131</v>
      </c>
      <c r="DD150" t="s">
        <v>132</v>
      </c>
      <c r="DG150">
        <v>14158968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>"04/23/2024 17:56:41.177"</f>
        <v>04/23/2024 17:56:41.177</v>
      </c>
      <c r="C151" t="str">
        <f t="shared" si="15"/>
        <v>FFDFD3C0</v>
      </c>
      <c r="D151" t="s">
        <v>139</v>
      </c>
      <c r="E151">
        <v>1</v>
      </c>
      <c r="H151">
        <v>216</v>
      </c>
      <c r="I151" t="s">
        <v>140</v>
      </c>
      <c r="J151" t="s">
        <v>141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"17:56:40.711"</f>
        <v>17:56:40.711</v>
      </c>
      <c r="T151" t="str">
        <f>"17:56:39.411"</f>
        <v>17:56:39.411</v>
      </c>
      <c r="U151" t="str">
        <f t="shared" si="12"/>
        <v>A334DD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9</v>
      </c>
      <c r="AF151" t="s">
        <v>126</v>
      </c>
      <c r="AG151">
        <v>0</v>
      </c>
      <c r="AH151">
        <v>0</v>
      </c>
      <c r="AI151">
        <v>1</v>
      </c>
      <c r="AJ151">
        <v>0</v>
      </c>
      <c r="AK151" t="s">
        <v>246</v>
      </c>
      <c r="AL151">
        <v>64.804722999999996</v>
      </c>
      <c r="AM151" t="s">
        <v>247</v>
      </c>
      <c r="AN151">
        <v>-147.88202799999999</v>
      </c>
      <c r="AO151">
        <v>100</v>
      </c>
      <c r="AP151">
        <v>600</v>
      </c>
      <c r="AQ151" t="s">
        <v>138</v>
      </c>
      <c r="AR151">
        <v>-71</v>
      </c>
      <c r="AS151">
        <v>-92</v>
      </c>
      <c r="AT151">
        <v>320</v>
      </c>
      <c r="BB151" t="str">
        <f t="shared" si="13"/>
        <v>0610</v>
      </c>
      <c r="BC151">
        <v>1</v>
      </c>
      <c r="BD151" t="str">
        <f t="shared" si="14"/>
        <v xml:space="preserve">N3054V  </v>
      </c>
      <c r="BE151">
        <v>2</v>
      </c>
      <c r="BG151">
        <v>0</v>
      </c>
      <c r="BH151">
        <v>0</v>
      </c>
      <c r="BI151">
        <v>0</v>
      </c>
      <c r="BJ151">
        <v>600</v>
      </c>
      <c r="BK151">
        <v>0</v>
      </c>
      <c r="BL151" t="s">
        <v>129</v>
      </c>
      <c r="BM151">
        <v>1</v>
      </c>
      <c r="BN151">
        <v>1</v>
      </c>
      <c r="BO151">
        <v>1</v>
      </c>
      <c r="BP151">
        <v>0</v>
      </c>
      <c r="BT151">
        <v>0</v>
      </c>
      <c r="BU151">
        <v>0</v>
      </c>
      <c r="CE151" t="str">
        <f>"17:56:40.712"</f>
        <v>17:56:40.712</v>
      </c>
      <c r="CF151">
        <v>712461663</v>
      </c>
      <c r="CS151">
        <v>2</v>
      </c>
      <c r="CT151">
        <v>2</v>
      </c>
      <c r="CU151">
        <v>0</v>
      </c>
      <c r="CV151">
        <v>2</v>
      </c>
      <c r="CW151">
        <v>0</v>
      </c>
      <c r="CX151">
        <v>5</v>
      </c>
      <c r="CY151">
        <v>7</v>
      </c>
      <c r="CZ151" t="s">
        <v>130</v>
      </c>
      <c r="DA151">
        <v>142</v>
      </c>
      <c r="DB151">
        <v>2</v>
      </c>
      <c r="DC151" t="s">
        <v>131</v>
      </c>
      <c r="DD151" t="s">
        <v>132</v>
      </c>
      <c r="DG151">
        <v>14158968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>"04/23/2024 17:56:41.193"</f>
        <v>04/23/2024 17:56:41.193</v>
      </c>
      <c r="C152" t="str">
        <f t="shared" si="15"/>
        <v>FFDFD3C0</v>
      </c>
      <c r="D152" t="s">
        <v>123</v>
      </c>
      <c r="E152">
        <v>21</v>
      </c>
      <c r="F152">
        <v>1021</v>
      </c>
      <c r="G152" t="s">
        <v>124</v>
      </c>
      <c r="J152" t="s">
        <v>125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"17:56:40.711"</f>
        <v>17:56:40.711</v>
      </c>
      <c r="T152" t="str">
        <f>"17:56:39.411"</f>
        <v>17:56:39.411</v>
      </c>
      <c r="U152" t="str">
        <f t="shared" si="12"/>
        <v>A334DD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9</v>
      </c>
      <c r="AF152" t="s">
        <v>126</v>
      </c>
      <c r="AG152">
        <v>0</v>
      </c>
      <c r="AH152">
        <v>0</v>
      </c>
      <c r="AI152">
        <v>1</v>
      </c>
      <c r="AJ152">
        <v>0</v>
      </c>
      <c r="AK152" t="s">
        <v>246</v>
      </c>
      <c r="AL152">
        <v>64.804722999999996</v>
      </c>
      <c r="AM152" t="s">
        <v>247</v>
      </c>
      <c r="AN152">
        <v>-147.88202799999999</v>
      </c>
      <c r="AO152">
        <v>100</v>
      </c>
      <c r="AP152">
        <v>600</v>
      </c>
      <c r="AQ152" t="s">
        <v>138</v>
      </c>
      <c r="AR152">
        <v>-71</v>
      </c>
      <c r="AS152">
        <v>-92</v>
      </c>
      <c r="AT152">
        <v>320</v>
      </c>
      <c r="BB152" t="str">
        <f t="shared" si="13"/>
        <v>0610</v>
      </c>
      <c r="BC152">
        <v>1</v>
      </c>
      <c r="BD152" t="str">
        <f t="shared" si="14"/>
        <v xml:space="preserve">N3054V  </v>
      </c>
      <c r="BE152">
        <v>2</v>
      </c>
      <c r="BG152">
        <v>0</v>
      </c>
      <c r="BH152">
        <v>0</v>
      </c>
      <c r="BI152">
        <v>0</v>
      </c>
      <c r="BJ152">
        <v>600</v>
      </c>
      <c r="BK152">
        <v>0</v>
      </c>
      <c r="BL152" t="s">
        <v>129</v>
      </c>
      <c r="BM152">
        <v>1</v>
      </c>
      <c r="BN152">
        <v>1</v>
      </c>
      <c r="BO152">
        <v>1</v>
      </c>
      <c r="BP152">
        <v>0</v>
      </c>
      <c r="BT152">
        <v>0</v>
      </c>
      <c r="BU152">
        <v>0</v>
      </c>
      <c r="CE152" t="str">
        <f>"17:56:40.712"</f>
        <v>17:56:40.712</v>
      </c>
      <c r="CF152">
        <v>712461663</v>
      </c>
      <c r="CS152">
        <v>2</v>
      </c>
      <c r="CT152">
        <v>2</v>
      </c>
      <c r="CU152">
        <v>0</v>
      </c>
      <c r="CV152">
        <v>2</v>
      </c>
      <c r="CW152">
        <v>0</v>
      </c>
      <c r="CX152">
        <v>5</v>
      </c>
      <c r="CY152">
        <v>7</v>
      </c>
      <c r="CZ152" t="s">
        <v>130</v>
      </c>
      <c r="DA152">
        <v>142</v>
      </c>
      <c r="DB152">
        <v>2</v>
      </c>
      <c r="DC152" t="s">
        <v>131</v>
      </c>
      <c r="DD152" t="s">
        <v>132</v>
      </c>
      <c r="DG152">
        <v>14158968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>"04/23/2024 17:56:42.286"</f>
        <v>04/23/2024 17:56:42.286</v>
      </c>
      <c r="C153" t="str">
        <f t="shared" si="15"/>
        <v>FFDFD3C0</v>
      </c>
      <c r="D153" t="s">
        <v>133</v>
      </c>
      <c r="E153">
        <v>20</v>
      </c>
      <c r="H153">
        <v>329</v>
      </c>
      <c r="I153" t="s">
        <v>134</v>
      </c>
      <c r="J153" t="s">
        <v>135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"17:56:41.695"</f>
        <v>17:56:41.695</v>
      </c>
      <c r="T153" t="str">
        <f>"17:56:41.195"</f>
        <v>17:56:41.195</v>
      </c>
      <c r="U153" t="str">
        <f t="shared" si="12"/>
        <v>A334DD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9</v>
      </c>
      <c r="AF153" t="s">
        <v>126</v>
      </c>
      <c r="AG153">
        <v>0</v>
      </c>
      <c r="AH153">
        <v>0</v>
      </c>
      <c r="AI153">
        <v>1</v>
      </c>
      <c r="AJ153">
        <v>0</v>
      </c>
      <c r="AK153" t="s">
        <v>248</v>
      </c>
      <c r="AL153">
        <v>64.804293999999999</v>
      </c>
      <c r="AM153" t="s">
        <v>249</v>
      </c>
      <c r="AN153">
        <v>-147.88284300000001</v>
      </c>
      <c r="AO153">
        <v>100</v>
      </c>
      <c r="AP153">
        <v>600</v>
      </c>
      <c r="AQ153" t="s">
        <v>138</v>
      </c>
      <c r="AR153">
        <v>-71</v>
      </c>
      <c r="AS153">
        <v>-93</v>
      </c>
      <c r="AT153">
        <v>448</v>
      </c>
      <c r="BB153" t="str">
        <f t="shared" si="13"/>
        <v>0610</v>
      </c>
      <c r="BC153">
        <v>1</v>
      </c>
      <c r="BD153" t="str">
        <f t="shared" si="14"/>
        <v xml:space="preserve">N3054V  </v>
      </c>
      <c r="BE153">
        <v>2</v>
      </c>
      <c r="BG153">
        <v>0</v>
      </c>
      <c r="BH153">
        <v>0</v>
      </c>
      <c r="BI153">
        <v>0</v>
      </c>
      <c r="BJ153">
        <v>600</v>
      </c>
      <c r="BK153">
        <v>0</v>
      </c>
      <c r="BL153" t="s">
        <v>129</v>
      </c>
      <c r="BM153">
        <v>1</v>
      </c>
      <c r="BN153">
        <v>1</v>
      </c>
      <c r="BO153">
        <v>1</v>
      </c>
      <c r="BP153">
        <v>0</v>
      </c>
      <c r="BT153">
        <v>0</v>
      </c>
      <c r="BU153">
        <v>0</v>
      </c>
      <c r="CE153" t="str">
        <f>"17:56:41.702"</f>
        <v>17:56:41.702</v>
      </c>
      <c r="CF153">
        <v>702365199</v>
      </c>
      <c r="CS153">
        <v>2</v>
      </c>
      <c r="CT153">
        <v>2</v>
      </c>
      <c r="CU153">
        <v>0</v>
      </c>
      <c r="CV153">
        <v>2</v>
      </c>
      <c r="CW153">
        <v>0</v>
      </c>
      <c r="CX153">
        <v>6</v>
      </c>
      <c r="CY153">
        <v>7</v>
      </c>
      <c r="CZ153" t="s">
        <v>130</v>
      </c>
      <c r="DA153">
        <v>142</v>
      </c>
      <c r="DB153">
        <v>2</v>
      </c>
      <c r="DC153" t="s">
        <v>131</v>
      </c>
      <c r="DD153" t="s">
        <v>132</v>
      </c>
      <c r="DG153">
        <v>14159031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>"04/23/2024 17:56:42.286"</f>
        <v>04/23/2024 17:56:42.286</v>
      </c>
      <c r="C154" t="str">
        <f t="shared" si="15"/>
        <v>FFDFD3C0</v>
      </c>
      <c r="D154" t="s">
        <v>139</v>
      </c>
      <c r="E154">
        <v>1</v>
      </c>
      <c r="H154">
        <v>216</v>
      </c>
      <c r="I154" t="s">
        <v>140</v>
      </c>
      <c r="J154" t="s">
        <v>141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"17:56:41.695"</f>
        <v>17:56:41.695</v>
      </c>
      <c r="T154" t="str">
        <f>"17:56:41.195"</f>
        <v>17:56:41.195</v>
      </c>
      <c r="U154" t="str">
        <f t="shared" si="12"/>
        <v>A334DD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9</v>
      </c>
      <c r="AF154" t="s">
        <v>126</v>
      </c>
      <c r="AG154">
        <v>0</v>
      </c>
      <c r="AH154">
        <v>0</v>
      </c>
      <c r="AI154">
        <v>1</v>
      </c>
      <c r="AJ154">
        <v>0</v>
      </c>
      <c r="AK154" t="s">
        <v>248</v>
      </c>
      <c r="AL154">
        <v>64.804293999999999</v>
      </c>
      <c r="AM154" t="s">
        <v>249</v>
      </c>
      <c r="AN154">
        <v>-147.88284300000001</v>
      </c>
      <c r="AO154">
        <v>100</v>
      </c>
      <c r="AP154">
        <v>600</v>
      </c>
      <c r="AQ154" t="s">
        <v>138</v>
      </c>
      <c r="AR154">
        <v>-71</v>
      </c>
      <c r="AS154">
        <v>-93</v>
      </c>
      <c r="AT154">
        <v>448</v>
      </c>
      <c r="BB154" t="str">
        <f t="shared" si="13"/>
        <v>0610</v>
      </c>
      <c r="BC154">
        <v>1</v>
      </c>
      <c r="BD154" t="str">
        <f t="shared" si="14"/>
        <v xml:space="preserve">N3054V  </v>
      </c>
      <c r="BE154">
        <v>2</v>
      </c>
      <c r="BG154">
        <v>0</v>
      </c>
      <c r="BH154">
        <v>0</v>
      </c>
      <c r="BI154">
        <v>0</v>
      </c>
      <c r="BJ154">
        <v>600</v>
      </c>
      <c r="BK154">
        <v>0</v>
      </c>
      <c r="BL154" t="s">
        <v>129</v>
      </c>
      <c r="BM154">
        <v>1</v>
      </c>
      <c r="BN154">
        <v>1</v>
      </c>
      <c r="BO154">
        <v>1</v>
      </c>
      <c r="BP154">
        <v>0</v>
      </c>
      <c r="BT154">
        <v>0</v>
      </c>
      <c r="BU154">
        <v>0</v>
      </c>
      <c r="CE154" t="str">
        <f>"17:56:41.702"</f>
        <v>17:56:41.702</v>
      </c>
      <c r="CF154">
        <v>702365199</v>
      </c>
      <c r="CS154">
        <v>2</v>
      </c>
      <c r="CT154">
        <v>2</v>
      </c>
      <c r="CU154">
        <v>0</v>
      </c>
      <c r="CV154">
        <v>2</v>
      </c>
      <c r="CW154">
        <v>0</v>
      </c>
      <c r="CX154">
        <v>6</v>
      </c>
      <c r="CY154">
        <v>7</v>
      </c>
      <c r="CZ154" t="s">
        <v>130</v>
      </c>
      <c r="DA154">
        <v>142</v>
      </c>
      <c r="DB154">
        <v>2</v>
      </c>
      <c r="DC154" t="s">
        <v>131</v>
      </c>
      <c r="DD154" t="s">
        <v>132</v>
      </c>
      <c r="DG154">
        <v>14159031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>"04/23/2024 17:56:42.286"</f>
        <v>04/23/2024 17:56:42.286</v>
      </c>
      <c r="C155" t="str">
        <f t="shared" si="15"/>
        <v>FFDFD3C0</v>
      </c>
      <c r="D155" t="s">
        <v>123</v>
      </c>
      <c r="E155">
        <v>21</v>
      </c>
      <c r="F155">
        <v>1021</v>
      </c>
      <c r="G155" t="s">
        <v>124</v>
      </c>
      <c r="J155" t="s">
        <v>125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"17:56:41.695"</f>
        <v>17:56:41.695</v>
      </c>
      <c r="T155" t="str">
        <f>"17:56:41.195"</f>
        <v>17:56:41.195</v>
      </c>
      <c r="U155" t="str">
        <f t="shared" si="12"/>
        <v>A334DD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9</v>
      </c>
      <c r="AF155" t="s">
        <v>126</v>
      </c>
      <c r="AG155">
        <v>0</v>
      </c>
      <c r="AH155">
        <v>0</v>
      </c>
      <c r="AI155">
        <v>1</v>
      </c>
      <c r="AJ155">
        <v>0</v>
      </c>
      <c r="AK155" t="s">
        <v>248</v>
      </c>
      <c r="AL155">
        <v>64.804293999999999</v>
      </c>
      <c r="AM155" t="s">
        <v>249</v>
      </c>
      <c r="AN155">
        <v>-147.88284300000001</v>
      </c>
      <c r="AO155">
        <v>100</v>
      </c>
      <c r="AP155">
        <v>600</v>
      </c>
      <c r="AQ155" t="s">
        <v>138</v>
      </c>
      <c r="AR155">
        <v>-71</v>
      </c>
      <c r="AS155">
        <v>-93</v>
      </c>
      <c r="AT155">
        <v>448</v>
      </c>
      <c r="BB155" t="str">
        <f t="shared" si="13"/>
        <v>0610</v>
      </c>
      <c r="BC155">
        <v>1</v>
      </c>
      <c r="BD155" t="str">
        <f t="shared" si="14"/>
        <v xml:space="preserve">N3054V  </v>
      </c>
      <c r="BE155">
        <v>2</v>
      </c>
      <c r="BG155">
        <v>0</v>
      </c>
      <c r="BH155">
        <v>0</v>
      </c>
      <c r="BI155">
        <v>0</v>
      </c>
      <c r="BJ155">
        <v>600</v>
      </c>
      <c r="BK155">
        <v>0</v>
      </c>
      <c r="BL155" t="s">
        <v>129</v>
      </c>
      <c r="BM155">
        <v>1</v>
      </c>
      <c r="BN155">
        <v>1</v>
      </c>
      <c r="BO155">
        <v>1</v>
      </c>
      <c r="BP155">
        <v>0</v>
      </c>
      <c r="BT155">
        <v>0</v>
      </c>
      <c r="BU155">
        <v>0</v>
      </c>
      <c r="CE155" t="str">
        <f>"17:56:41.702"</f>
        <v>17:56:41.702</v>
      </c>
      <c r="CF155">
        <v>702365199</v>
      </c>
      <c r="CS155">
        <v>2</v>
      </c>
      <c r="CT155">
        <v>2</v>
      </c>
      <c r="CU155">
        <v>0</v>
      </c>
      <c r="CV155">
        <v>2</v>
      </c>
      <c r="CW155">
        <v>0</v>
      </c>
      <c r="CX155">
        <v>6</v>
      </c>
      <c r="CY155">
        <v>7</v>
      </c>
      <c r="CZ155" t="s">
        <v>130</v>
      </c>
      <c r="DA155">
        <v>142</v>
      </c>
      <c r="DB155">
        <v>2</v>
      </c>
      <c r="DC155" t="s">
        <v>131</v>
      </c>
      <c r="DD155" t="s">
        <v>132</v>
      </c>
      <c r="DG155">
        <v>14159031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>"04/23/2024 17:56:43.130"</f>
        <v>04/23/2024 17:56:43.130</v>
      </c>
      <c r="C156" t="str">
        <f t="shared" si="15"/>
        <v>FFDFD3C0</v>
      </c>
      <c r="D156" t="s">
        <v>123</v>
      </c>
      <c r="E156">
        <v>21</v>
      </c>
      <c r="F156">
        <v>1021</v>
      </c>
      <c r="G156" t="s">
        <v>124</v>
      </c>
      <c r="J156" t="s">
        <v>125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"17:56:42.797"</f>
        <v>17:56:42.797</v>
      </c>
      <c r="T156" t="str">
        <f>"17:56:42.697"</f>
        <v>17:56:42.697</v>
      </c>
      <c r="U156" t="str">
        <f t="shared" si="12"/>
        <v>A334DD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9</v>
      </c>
      <c r="AF156" t="s">
        <v>126</v>
      </c>
      <c r="AG156">
        <v>0</v>
      </c>
      <c r="AH156">
        <v>0</v>
      </c>
      <c r="AI156">
        <v>1</v>
      </c>
      <c r="AJ156">
        <v>0</v>
      </c>
      <c r="AK156" t="s">
        <v>250</v>
      </c>
      <c r="AL156">
        <v>64.803843000000001</v>
      </c>
      <c r="AM156" t="s">
        <v>251</v>
      </c>
      <c r="AN156">
        <v>-147.88363699999999</v>
      </c>
      <c r="AO156">
        <v>100</v>
      </c>
      <c r="AP156">
        <v>600</v>
      </c>
      <c r="AQ156" t="s">
        <v>138</v>
      </c>
      <c r="AR156">
        <v>-71</v>
      </c>
      <c r="AS156">
        <v>-93</v>
      </c>
      <c r="AT156">
        <v>448</v>
      </c>
      <c r="BB156" t="str">
        <f t="shared" si="13"/>
        <v>0610</v>
      </c>
      <c r="BC156">
        <v>1</v>
      </c>
      <c r="BD156" t="str">
        <f t="shared" si="14"/>
        <v xml:space="preserve">N3054V  </v>
      </c>
      <c r="BE156">
        <v>2</v>
      </c>
      <c r="BG156">
        <v>0</v>
      </c>
      <c r="BH156">
        <v>0</v>
      </c>
      <c r="BI156">
        <v>0</v>
      </c>
      <c r="BJ156">
        <v>625</v>
      </c>
      <c r="BK156">
        <v>25</v>
      </c>
      <c r="BL156" t="s">
        <v>129</v>
      </c>
      <c r="BM156">
        <v>1</v>
      </c>
      <c r="BN156">
        <v>1</v>
      </c>
      <c r="BO156">
        <v>1</v>
      </c>
      <c r="BP156">
        <v>0</v>
      </c>
      <c r="BT156">
        <v>0</v>
      </c>
      <c r="BU156">
        <v>0</v>
      </c>
      <c r="CE156" t="str">
        <f>"17:56:42.797"</f>
        <v>17:56:42.797</v>
      </c>
      <c r="CF156">
        <v>797258521</v>
      </c>
      <c r="CS156">
        <v>2</v>
      </c>
      <c r="CT156">
        <v>2</v>
      </c>
      <c r="CU156">
        <v>0</v>
      </c>
      <c r="CV156">
        <v>2</v>
      </c>
      <c r="CW156">
        <v>0</v>
      </c>
      <c r="CX156">
        <v>3</v>
      </c>
      <c r="CY156">
        <v>7</v>
      </c>
      <c r="CZ156" t="s">
        <v>130</v>
      </c>
      <c r="DA156">
        <v>142</v>
      </c>
      <c r="DB156">
        <v>3</v>
      </c>
      <c r="DC156" t="s">
        <v>131</v>
      </c>
      <c r="DD156" t="s">
        <v>132</v>
      </c>
      <c r="DG156">
        <v>67451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"04/23/2024 17:56:43.224"</f>
        <v>04/23/2024 17:56:43.224</v>
      </c>
      <c r="C157" t="str">
        <f t="shared" si="15"/>
        <v>FFDFD3C0</v>
      </c>
      <c r="D157" t="s">
        <v>133</v>
      </c>
      <c r="E157">
        <v>20</v>
      </c>
      <c r="H157">
        <v>329</v>
      </c>
      <c r="I157" t="s">
        <v>134</v>
      </c>
      <c r="J157" t="s">
        <v>135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"17:56:42.797"</f>
        <v>17:56:42.797</v>
      </c>
      <c r="T157" t="str">
        <f>"17:56:42.697"</f>
        <v>17:56:42.697</v>
      </c>
      <c r="U157" t="str">
        <f t="shared" si="12"/>
        <v>A334DD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9</v>
      </c>
      <c r="AF157" t="s">
        <v>126</v>
      </c>
      <c r="AG157">
        <v>0</v>
      </c>
      <c r="AH157">
        <v>0</v>
      </c>
      <c r="AI157">
        <v>1</v>
      </c>
      <c r="AJ157">
        <v>0</v>
      </c>
      <c r="AK157" t="s">
        <v>250</v>
      </c>
      <c r="AL157">
        <v>64.803843000000001</v>
      </c>
      <c r="AM157" t="s">
        <v>251</v>
      </c>
      <c r="AN157">
        <v>-147.88363699999999</v>
      </c>
      <c r="AO157">
        <v>100</v>
      </c>
      <c r="AP157">
        <v>600</v>
      </c>
      <c r="AQ157" t="s">
        <v>138</v>
      </c>
      <c r="AR157">
        <v>-71</v>
      </c>
      <c r="AS157">
        <v>-93</v>
      </c>
      <c r="AT157">
        <v>448</v>
      </c>
      <c r="BB157" t="str">
        <f t="shared" si="13"/>
        <v>0610</v>
      </c>
      <c r="BC157">
        <v>1</v>
      </c>
      <c r="BD157" t="str">
        <f t="shared" si="14"/>
        <v xml:space="preserve">N3054V  </v>
      </c>
      <c r="BE157">
        <v>2</v>
      </c>
      <c r="BG157">
        <v>0</v>
      </c>
      <c r="BH157">
        <v>0</v>
      </c>
      <c r="BI157">
        <v>0</v>
      </c>
      <c r="BJ157">
        <v>625</v>
      </c>
      <c r="BK157">
        <v>25</v>
      </c>
      <c r="BL157" t="s">
        <v>129</v>
      </c>
      <c r="BM157">
        <v>1</v>
      </c>
      <c r="BN157">
        <v>1</v>
      </c>
      <c r="BO157">
        <v>1</v>
      </c>
      <c r="BP157">
        <v>0</v>
      </c>
      <c r="BT157">
        <v>0</v>
      </c>
      <c r="BU157">
        <v>0</v>
      </c>
      <c r="CE157" t="str">
        <f>"17:56:42.797"</f>
        <v>17:56:42.797</v>
      </c>
      <c r="CF157">
        <v>797258521</v>
      </c>
      <c r="CS157">
        <v>2</v>
      </c>
      <c r="CT157">
        <v>2</v>
      </c>
      <c r="CU157">
        <v>0</v>
      </c>
      <c r="CV157">
        <v>2</v>
      </c>
      <c r="CW157">
        <v>0</v>
      </c>
      <c r="CX157">
        <v>3</v>
      </c>
      <c r="CY157">
        <v>7</v>
      </c>
      <c r="CZ157" t="s">
        <v>130</v>
      </c>
      <c r="DA157">
        <v>142</v>
      </c>
      <c r="DB157">
        <v>3</v>
      </c>
      <c r="DC157" t="s">
        <v>131</v>
      </c>
      <c r="DD157" t="s">
        <v>132</v>
      </c>
      <c r="DG157">
        <v>67451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"04/23/2024 17:56:43.224"</f>
        <v>04/23/2024 17:56:43.224</v>
      </c>
      <c r="C158" t="str">
        <f t="shared" si="15"/>
        <v>FFDFD3C0</v>
      </c>
      <c r="D158" t="s">
        <v>139</v>
      </c>
      <c r="E158">
        <v>1</v>
      </c>
      <c r="H158">
        <v>216</v>
      </c>
      <c r="I158" t="s">
        <v>140</v>
      </c>
      <c r="J158" t="s">
        <v>141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"17:56:42.797"</f>
        <v>17:56:42.797</v>
      </c>
      <c r="T158" t="str">
        <f>"17:56:42.697"</f>
        <v>17:56:42.697</v>
      </c>
      <c r="U158" t="str">
        <f t="shared" si="12"/>
        <v>A334DD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9</v>
      </c>
      <c r="AF158" t="s">
        <v>126</v>
      </c>
      <c r="AG158">
        <v>0</v>
      </c>
      <c r="AH158">
        <v>0</v>
      </c>
      <c r="AI158">
        <v>1</v>
      </c>
      <c r="AJ158">
        <v>0</v>
      </c>
      <c r="AK158" t="s">
        <v>250</v>
      </c>
      <c r="AL158">
        <v>64.803843000000001</v>
      </c>
      <c r="AM158" t="s">
        <v>251</v>
      </c>
      <c r="AN158">
        <v>-147.88363699999999</v>
      </c>
      <c r="AO158">
        <v>100</v>
      </c>
      <c r="AP158">
        <v>600</v>
      </c>
      <c r="AQ158" t="s">
        <v>138</v>
      </c>
      <c r="AR158">
        <v>-71</v>
      </c>
      <c r="AS158">
        <v>-93</v>
      </c>
      <c r="AT158">
        <v>448</v>
      </c>
      <c r="BB158" t="str">
        <f t="shared" si="13"/>
        <v>0610</v>
      </c>
      <c r="BC158">
        <v>1</v>
      </c>
      <c r="BD158" t="str">
        <f t="shared" si="14"/>
        <v xml:space="preserve">N3054V  </v>
      </c>
      <c r="BE158">
        <v>2</v>
      </c>
      <c r="BG158">
        <v>0</v>
      </c>
      <c r="BH158">
        <v>0</v>
      </c>
      <c r="BI158">
        <v>0</v>
      </c>
      <c r="BJ158">
        <v>625</v>
      </c>
      <c r="BK158">
        <v>25</v>
      </c>
      <c r="BL158" t="s">
        <v>129</v>
      </c>
      <c r="BM158">
        <v>1</v>
      </c>
      <c r="BN158">
        <v>1</v>
      </c>
      <c r="BO158">
        <v>1</v>
      </c>
      <c r="BP158">
        <v>0</v>
      </c>
      <c r="BT158">
        <v>0</v>
      </c>
      <c r="BU158">
        <v>0</v>
      </c>
      <c r="CE158" t="str">
        <f>"17:56:42.797"</f>
        <v>17:56:42.797</v>
      </c>
      <c r="CF158">
        <v>797258521</v>
      </c>
      <c r="CS158">
        <v>2</v>
      </c>
      <c r="CT158">
        <v>2</v>
      </c>
      <c r="CU158">
        <v>0</v>
      </c>
      <c r="CV158">
        <v>2</v>
      </c>
      <c r="CW158">
        <v>0</v>
      </c>
      <c r="CX158">
        <v>3</v>
      </c>
      <c r="CY158">
        <v>7</v>
      </c>
      <c r="CZ158" t="s">
        <v>130</v>
      </c>
      <c r="DA158">
        <v>142</v>
      </c>
      <c r="DB158">
        <v>3</v>
      </c>
      <c r="DC158" t="s">
        <v>131</v>
      </c>
      <c r="DD158" t="s">
        <v>132</v>
      </c>
      <c r="DG158">
        <v>67451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"04/23/2024 17:56:44.551"</f>
        <v>04/23/2024 17:56:44.551</v>
      </c>
      <c r="C159" t="str">
        <f t="shared" si="15"/>
        <v>FFDFD3C0</v>
      </c>
      <c r="D159" t="s">
        <v>133</v>
      </c>
      <c r="E159">
        <v>20</v>
      </c>
      <c r="H159">
        <v>329</v>
      </c>
      <c r="I159" t="s">
        <v>134</v>
      </c>
      <c r="J159" t="s">
        <v>135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"17:56:44.203"</f>
        <v>17:56:44.203</v>
      </c>
      <c r="T159" t="str">
        <f>"17:56:42.703"</f>
        <v>17:56:42.703</v>
      </c>
      <c r="U159" t="str">
        <f t="shared" si="12"/>
        <v>A334DD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9</v>
      </c>
      <c r="AF159" t="s">
        <v>126</v>
      </c>
      <c r="AG159">
        <v>0</v>
      </c>
      <c r="AH159">
        <v>0</v>
      </c>
      <c r="AI159">
        <v>1</v>
      </c>
      <c r="AJ159">
        <v>0</v>
      </c>
      <c r="AK159" t="s">
        <v>252</v>
      </c>
      <c r="AL159">
        <v>64.803220999999994</v>
      </c>
      <c r="AM159" t="s">
        <v>253</v>
      </c>
      <c r="AN159">
        <v>-147.88477399999999</v>
      </c>
      <c r="AO159">
        <v>100</v>
      </c>
      <c r="AP159">
        <v>600</v>
      </c>
      <c r="AQ159" t="s">
        <v>138</v>
      </c>
      <c r="AR159">
        <v>-71</v>
      </c>
      <c r="AS159">
        <v>-93</v>
      </c>
      <c r="AT159">
        <v>448</v>
      </c>
      <c r="BB159" t="str">
        <f t="shared" si="13"/>
        <v>0610</v>
      </c>
      <c r="BC159">
        <v>1</v>
      </c>
      <c r="BD159" t="str">
        <f t="shared" si="14"/>
        <v xml:space="preserve">N3054V  </v>
      </c>
      <c r="BE159">
        <v>2</v>
      </c>
      <c r="BG159">
        <v>0</v>
      </c>
      <c r="BH159">
        <v>0</v>
      </c>
      <c r="BI159">
        <v>0</v>
      </c>
      <c r="BJ159">
        <v>625</v>
      </c>
      <c r="BK159">
        <v>25</v>
      </c>
      <c r="BL159" t="s">
        <v>129</v>
      </c>
      <c r="BM159">
        <v>1</v>
      </c>
      <c r="BN159">
        <v>1</v>
      </c>
      <c r="BO159">
        <v>1</v>
      </c>
      <c r="BP159">
        <v>0</v>
      </c>
      <c r="BT159">
        <v>0</v>
      </c>
      <c r="BU159">
        <v>0</v>
      </c>
      <c r="CE159" t="str">
        <f>"17:56:44.207"</f>
        <v>17:56:44.207</v>
      </c>
      <c r="CF159">
        <v>207121130</v>
      </c>
      <c r="CS159">
        <v>2</v>
      </c>
      <c r="CT159">
        <v>2</v>
      </c>
      <c r="CU159">
        <v>0</v>
      </c>
      <c r="CV159">
        <v>2</v>
      </c>
      <c r="CW159">
        <v>0</v>
      </c>
      <c r="CX159">
        <v>5</v>
      </c>
      <c r="CY159">
        <v>7</v>
      </c>
      <c r="CZ159" t="s">
        <v>130</v>
      </c>
      <c r="DA159">
        <v>142</v>
      </c>
      <c r="DB159">
        <v>2</v>
      </c>
      <c r="DC159" t="s">
        <v>131</v>
      </c>
      <c r="DD159" t="s">
        <v>132</v>
      </c>
      <c r="DG159">
        <v>14159177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"04/23/2024 17:56:44.598"</f>
        <v>04/23/2024 17:56:44.598</v>
      </c>
      <c r="C160" t="str">
        <f t="shared" si="15"/>
        <v>FFDFD3C0</v>
      </c>
      <c r="D160" t="s">
        <v>139</v>
      </c>
      <c r="E160">
        <v>1</v>
      </c>
      <c r="H160">
        <v>216</v>
      </c>
      <c r="I160" t="s">
        <v>140</v>
      </c>
      <c r="J160" t="s">
        <v>141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"17:56:44.203"</f>
        <v>17:56:44.203</v>
      </c>
      <c r="T160" t="str">
        <f>"17:56:42.703"</f>
        <v>17:56:42.703</v>
      </c>
      <c r="U160" t="str">
        <f t="shared" si="12"/>
        <v>A334DD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9</v>
      </c>
      <c r="AF160" t="s">
        <v>126</v>
      </c>
      <c r="AG160">
        <v>0</v>
      </c>
      <c r="AH160">
        <v>0</v>
      </c>
      <c r="AI160">
        <v>1</v>
      </c>
      <c r="AJ160">
        <v>0</v>
      </c>
      <c r="AK160" t="s">
        <v>252</v>
      </c>
      <c r="AL160">
        <v>64.803220999999994</v>
      </c>
      <c r="AM160" t="s">
        <v>253</v>
      </c>
      <c r="AN160">
        <v>-147.88477399999999</v>
      </c>
      <c r="AO160">
        <v>100</v>
      </c>
      <c r="AP160">
        <v>600</v>
      </c>
      <c r="AQ160" t="s">
        <v>138</v>
      </c>
      <c r="AR160">
        <v>-71</v>
      </c>
      <c r="AS160">
        <v>-93</v>
      </c>
      <c r="AT160">
        <v>448</v>
      </c>
      <c r="BB160" t="str">
        <f t="shared" si="13"/>
        <v>0610</v>
      </c>
      <c r="BC160">
        <v>1</v>
      </c>
      <c r="BD160" t="str">
        <f t="shared" si="14"/>
        <v xml:space="preserve">N3054V  </v>
      </c>
      <c r="BE160">
        <v>2</v>
      </c>
      <c r="BG160">
        <v>0</v>
      </c>
      <c r="BH160">
        <v>0</v>
      </c>
      <c r="BI160">
        <v>0</v>
      </c>
      <c r="BJ160">
        <v>625</v>
      </c>
      <c r="BK160">
        <v>25</v>
      </c>
      <c r="BL160" t="s">
        <v>129</v>
      </c>
      <c r="BM160">
        <v>1</v>
      </c>
      <c r="BN160">
        <v>1</v>
      </c>
      <c r="BO160">
        <v>1</v>
      </c>
      <c r="BP160">
        <v>0</v>
      </c>
      <c r="BT160">
        <v>0</v>
      </c>
      <c r="BU160">
        <v>0</v>
      </c>
      <c r="CE160" t="str">
        <f>"17:56:44.207"</f>
        <v>17:56:44.207</v>
      </c>
      <c r="CF160">
        <v>207121130</v>
      </c>
      <c r="CS160">
        <v>2</v>
      </c>
      <c r="CT160">
        <v>2</v>
      </c>
      <c r="CU160">
        <v>0</v>
      </c>
      <c r="CV160">
        <v>2</v>
      </c>
      <c r="CW160">
        <v>0</v>
      </c>
      <c r="CX160">
        <v>5</v>
      </c>
      <c r="CY160">
        <v>7</v>
      </c>
      <c r="CZ160" t="s">
        <v>130</v>
      </c>
      <c r="DA160">
        <v>142</v>
      </c>
      <c r="DB160">
        <v>2</v>
      </c>
      <c r="DC160" t="s">
        <v>131</v>
      </c>
      <c r="DD160" t="s">
        <v>132</v>
      </c>
      <c r="DG160">
        <v>14159177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"04/23/2024 17:56:44.598"</f>
        <v>04/23/2024 17:56:44.598</v>
      </c>
      <c r="C161" t="str">
        <f t="shared" si="15"/>
        <v>FFDFD3C0</v>
      </c>
      <c r="D161" t="s">
        <v>123</v>
      </c>
      <c r="E161">
        <v>21</v>
      </c>
      <c r="F161">
        <v>1021</v>
      </c>
      <c r="G161" t="s">
        <v>124</v>
      </c>
      <c r="J161" t="s">
        <v>125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"17:56:44.203"</f>
        <v>17:56:44.203</v>
      </c>
      <c r="T161" t="str">
        <f>"17:56:42.703"</f>
        <v>17:56:42.703</v>
      </c>
      <c r="U161" t="str">
        <f t="shared" si="12"/>
        <v>A334DD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9</v>
      </c>
      <c r="AF161" t="s">
        <v>126</v>
      </c>
      <c r="AG161">
        <v>0</v>
      </c>
      <c r="AH161">
        <v>0</v>
      </c>
      <c r="AI161">
        <v>1</v>
      </c>
      <c r="AJ161">
        <v>0</v>
      </c>
      <c r="AK161" t="s">
        <v>252</v>
      </c>
      <c r="AL161">
        <v>64.803220999999994</v>
      </c>
      <c r="AM161" t="s">
        <v>253</v>
      </c>
      <c r="AN161">
        <v>-147.88477399999999</v>
      </c>
      <c r="AO161">
        <v>100</v>
      </c>
      <c r="AP161">
        <v>600</v>
      </c>
      <c r="AQ161" t="s">
        <v>138</v>
      </c>
      <c r="AR161">
        <v>-71</v>
      </c>
      <c r="AS161">
        <v>-93</v>
      </c>
      <c r="AT161">
        <v>448</v>
      </c>
      <c r="BB161" t="str">
        <f t="shared" si="13"/>
        <v>0610</v>
      </c>
      <c r="BC161">
        <v>1</v>
      </c>
      <c r="BD161" t="str">
        <f t="shared" si="14"/>
        <v xml:space="preserve">N3054V  </v>
      </c>
      <c r="BE161">
        <v>2</v>
      </c>
      <c r="BG161">
        <v>0</v>
      </c>
      <c r="BH161">
        <v>0</v>
      </c>
      <c r="BI161">
        <v>0</v>
      </c>
      <c r="BJ161">
        <v>625</v>
      </c>
      <c r="BK161">
        <v>25</v>
      </c>
      <c r="BL161" t="s">
        <v>129</v>
      </c>
      <c r="BM161">
        <v>1</v>
      </c>
      <c r="BN161">
        <v>1</v>
      </c>
      <c r="BO161">
        <v>1</v>
      </c>
      <c r="BP161">
        <v>0</v>
      </c>
      <c r="BT161">
        <v>0</v>
      </c>
      <c r="BU161">
        <v>0</v>
      </c>
      <c r="CE161" t="str">
        <f>"17:56:44.207"</f>
        <v>17:56:44.207</v>
      </c>
      <c r="CF161">
        <v>207121130</v>
      </c>
      <c r="CS161">
        <v>2</v>
      </c>
      <c r="CT161">
        <v>2</v>
      </c>
      <c r="CU161">
        <v>0</v>
      </c>
      <c r="CV161">
        <v>2</v>
      </c>
      <c r="CW161">
        <v>0</v>
      </c>
      <c r="CX161">
        <v>5</v>
      </c>
      <c r="CY161">
        <v>7</v>
      </c>
      <c r="CZ161" t="s">
        <v>130</v>
      </c>
      <c r="DA161">
        <v>142</v>
      </c>
      <c r="DB161">
        <v>2</v>
      </c>
      <c r="DC161" t="s">
        <v>131</v>
      </c>
      <c r="DD161" t="s">
        <v>132</v>
      </c>
      <c r="DG161">
        <v>14159177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"04/23/2024 17:56:46.301"</f>
        <v>04/23/2024 17:56:46.301</v>
      </c>
      <c r="C162" t="str">
        <f t="shared" si="15"/>
        <v>FFDFD3C0</v>
      </c>
      <c r="D162" t="s">
        <v>123</v>
      </c>
      <c r="E162">
        <v>21</v>
      </c>
      <c r="F162">
        <v>1021</v>
      </c>
      <c r="G162" t="s">
        <v>124</v>
      </c>
      <c r="J162" t="s">
        <v>125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"17:56:45.734"</f>
        <v>17:56:45.734</v>
      </c>
      <c r="T162" t="str">
        <f>"17:56:45.634"</f>
        <v>17:56:45.634</v>
      </c>
      <c r="U162" t="str">
        <f t="shared" si="12"/>
        <v>A334DD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9</v>
      </c>
      <c r="AF162" t="s">
        <v>126</v>
      </c>
      <c r="AG162">
        <v>0</v>
      </c>
      <c r="AH162">
        <v>0</v>
      </c>
      <c r="AI162">
        <v>1</v>
      </c>
      <c r="AJ162">
        <v>0</v>
      </c>
      <c r="AK162" t="s">
        <v>254</v>
      </c>
      <c r="AL162">
        <v>64.802535000000006</v>
      </c>
      <c r="AM162" t="s">
        <v>255</v>
      </c>
      <c r="AN162">
        <v>-147.88593299999999</v>
      </c>
      <c r="AO162">
        <v>100</v>
      </c>
      <c r="AP162">
        <v>600</v>
      </c>
      <c r="AQ162" t="s">
        <v>138</v>
      </c>
      <c r="AR162">
        <v>-70</v>
      </c>
      <c r="AS162">
        <v>-94</v>
      </c>
      <c r="AT162">
        <v>256</v>
      </c>
      <c r="BB162" t="str">
        <f t="shared" si="13"/>
        <v>0610</v>
      </c>
      <c r="BC162">
        <v>1</v>
      </c>
      <c r="BD162" t="str">
        <f t="shared" si="14"/>
        <v xml:space="preserve">N3054V  </v>
      </c>
      <c r="BE162">
        <v>2</v>
      </c>
      <c r="BG162">
        <v>0</v>
      </c>
      <c r="BH162">
        <v>0</v>
      </c>
      <c r="BI162">
        <v>0</v>
      </c>
      <c r="BJ162">
        <v>625</v>
      </c>
      <c r="BK162">
        <v>25</v>
      </c>
      <c r="BL162" t="s">
        <v>129</v>
      </c>
      <c r="BM162">
        <v>1</v>
      </c>
      <c r="BN162">
        <v>1</v>
      </c>
      <c r="BO162">
        <v>1</v>
      </c>
      <c r="BP162">
        <v>0</v>
      </c>
      <c r="BT162">
        <v>0</v>
      </c>
      <c r="BU162">
        <v>0</v>
      </c>
      <c r="CE162" t="str">
        <f>"17:56:45.737"</f>
        <v>17:56:45.737</v>
      </c>
      <c r="CF162">
        <v>736972060</v>
      </c>
      <c r="CS162">
        <v>2</v>
      </c>
      <c r="CT162">
        <v>2</v>
      </c>
      <c r="CU162">
        <v>0</v>
      </c>
      <c r="CV162">
        <v>2</v>
      </c>
      <c r="CW162">
        <v>0</v>
      </c>
      <c r="CX162">
        <v>6</v>
      </c>
      <c r="CY162">
        <v>7</v>
      </c>
      <c r="CZ162" t="s">
        <v>130</v>
      </c>
      <c r="DA162">
        <v>142</v>
      </c>
      <c r="DB162">
        <v>2</v>
      </c>
      <c r="DC162" t="s">
        <v>131</v>
      </c>
      <c r="DD162" t="s">
        <v>132</v>
      </c>
      <c r="DG162">
        <v>14159284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"04/23/2024 17:56:46.301"</f>
        <v>04/23/2024 17:56:46.301</v>
      </c>
      <c r="C163" t="str">
        <f t="shared" si="15"/>
        <v>FFDFD3C0</v>
      </c>
      <c r="D163" t="s">
        <v>133</v>
      </c>
      <c r="E163">
        <v>20</v>
      </c>
      <c r="H163">
        <v>329</v>
      </c>
      <c r="I163" t="s">
        <v>134</v>
      </c>
      <c r="J163" t="s">
        <v>135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"17:56:45.734"</f>
        <v>17:56:45.734</v>
      </c>
      <c r="T163" t="str">
        <f>"17:56:45.634"</f>
        <v>17:56:45.634</v>
      </c>
      <c r="U163" t="str">
        <f t="shared" si="12"/>
        <v>A334DD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9</v>
      </c>
      <c r="AF163" t="s">
        <v>126</v>
      </c>
      <c r="AG163">
        <v>0</v>
      </c>
      <c r="AH163">
        <v>0</v>
      </c>
      <c r="AI163">
        <v>1</v>
      </c>
      <c r="AJ163">
        <v>0</v>
      </c>
      <c r="AK163" t="s">
        <v>254</v>
      </c>
      <c r="AL163">
        <v>64.802535000000006</v>
      </c>
      <c r="AM163" t="s">
        <v>255</v>
      </c>
      <c r="AN163">
        <v>-147.88593299999999</v>
      </c>
      <c r="AO163">
        <v>100</v>
      </c>
      <c r="AP163">
        <v>600</v>
      </c>
      <c r="AQ163" t="s">
        <v>138</v>
      </c>
      <c r="AR163">
        <v>-70</v>
      </c>
      <c r="AS163">
        <v>-94</v>
      </c>
      <c r="AT163">
        <v>256</v>
      </c>
      <c r="BB163" t="str">
        <f t="shared" si="13"/>
        <v>0610</v>
      </c>
      <c r="BC163">
        <v>1</v>
      </c>
      <c r="BD163" t="str">
        <f t="shared" si="14"/>
        <v xml:space="preserve">N3054V  </v>
      </c>
      <c r="BE163">
        <v>2</v>
      </c>
      <c r="BG163">
        <v>0</v>
      </c>
      <c r="BH163">
        <v>0</v>
      </c>
      <c r="BI163">
        <v>0</v>
      </c>
      <c r="BJ163">
        <v>625</v>
      </c>
      <c r="BK163">
        <v>25</v>
      </c>
      <c r="BL163" t="s">
        <v>129</v>
      </c>
      <c r="BM163">
        <v>1</v>
      </c>
      <c r="BN163">
        <v>1</v>
      </c>
      <c r="BO163">
        <v>1</v>
      </c>
      <c r="BP163">
        <v>0</v>
      </c>
      <c r="BT163">
        <v>0</v>
      </c>
      <c r="BU163">
        <v>0</v>
      </c>
      <c r="CE163" t="str">
        <f>"17:56:45.737"</f>
        <v>17:56:45.737</v>
      </c>
      <c r="CF163">
        <v>736972060</v>
      </c>
      <c r="CS163">
        <v>2</v>
      </c>
      <c r="CT163">
        <v>2</v>
      </c>
      <c r="CU163">
        <v>0</v>
      </c>
      <c r="CV163">
        <v>2</v>
      </c>
      <c r="CW163">
        <v>0</v>
      </c>
      <c r="CX163">
        <v>6</v>
      </c>
      <c r="CY163">
        <v>7</v>
      </c>
      <c r="CZ163" t="s">
        <v>130</v>
      </c>
      <c r="DA163">
        <v>142</v>
      </c>
      <c r="DB163">
        <v>2</v>
      </c>
      <c r="DC163" t="s">
        <v>131</v>
      </c>
      <c r="DD163" t="s">
        <v>132</v>
      </c>
      <c r="DG163">
        <v>14159284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"04/23/2024 17:56:46.301"</f>
        <v>04/23/2024 17:56:46.301</v>
      </c>
      <c r="C164" t="str">
        <f t="shared" si="15"/>
        <v>FFDFD3C0</v>
      </c>
      <c r="D164" t="s">
        <v>139</v>
      </c>
      <c r="E164">
        <v>1</v>
      </c>
      <c r="H164">
        <v>216</v>
      </c>
      <c r="I164" t="s">
        <v>140</v>
      </c>
      <c r="J164" t="s">
        <v>141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"17:56:45.734"</f>
        <v>17:56:45.734</v>
      </c>
      <c r="T164" t="str">
        <f>"17:56:45.634"</f>
        <v>17:56:45.634</v>
      </c>
      <c r="U164" t="str">
        <f t="shared" si="12"/>
        <v>A334DD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9</v>
      </c>
      <c r="AF164" t="s">
        <v>126</v>
      </c>
      <c r="AG164">
        <v>0</v>
      </c>
      <c r="AH164">
        <v>0</v>
      </c>
      <c r="AI164">
        <v>1</v>
      </c>
      <c r="AJ164">
        <v>0</v>
      </c>
      <c r="AK164" t="s">
        <v>254</v>
      </c>
      <c r="AL164">
        <v>64.802535000000006</v>
      </c>
      <c r="AM164" t="s">
        <v>255</v>
      </c>
      <c r="AN164">
        <v>-147.88593299999999</v>
      </c>
      <c r="AO164">
        <v>100</v>
      </c>
      <c r="AP164">
        <v>600</v>
      </c>
      <c r="AQ164" t="s">
        <v>138</v>
      </c>
      <c r="AR164">
        <v>-70</v>
      </c>
      <c r="AS164">
        <v>-94</v>
      </c>
      <c r="AT164">
        <v>256</v>
      </c>
      <c r="BB164" t="str">
        <f t="shared" si="13"/>
        <v>0610</v>
      </c>
      <c r="BC164">
        <v>1</v>
      </c>
      <c r="BD164" t="str">
        <f t="shared" si="14"/>
        <v xml:space="preserve">N3054V  </v>
      </c>
      <c r="BE164">
        <v>2</v>
      </c>
      <c r="BG164">
        <v>0</v>
      </c>
      <c r="BH164">
        <v>0</v>
      </c>
      <c r="BI164">
        <v>0</v>
      </c>
      <c r="BJ164">
        <v>625</v>
      </c>
      <c r="BK164">
        <v>25</v>
      </c>
      <c r="BL164" t="s">
        <v>129</v>
      </c>
      <c r="BM164">
        <v>1</v>
      </c>
      <c r="BN164">
        <v>1</v>
      </c>
      <c r="BO164">
        <v>1</v>
      </c>
      <c r="BP164">
        <v>0</v>
      </c>
      <c r="BT164">
        <v>0</v>
      </c>
      <c r="BU164">
        <v>0</v>
      </c>
      <c r="CE164" t="str">
        <f>"17:56:45.737"</f>
        <v>17:56:45.737</v>
      </c>
      <c r="CF164">
        <v>736972060</v>
      </c>
      <c r="CS164">
        <v>2</v>
      </c>
      <c r="CT164">
        <v>2</v>
      </c>
      <c r="CU164">
        <v>0</v>
      </c>
      <c r="CV164">
        <v>2</v>
      </c>
      <c r="CW164">
        <v>0</v>
      </c>
      <c r="CX164">
        <v>6</v>
      </c>
      <c r="CY164">
        <v>7</v>
      </c>
      <c r="CZ164" t="s">
        <v>130</v>
      </c>
      <c r="DA164">
        <v>142</v>
      </c>
      <c r="DB164">
        <v>2</v>
      </c>
      <c r="DC164" t="s">
        <v>131</v>
      </c>
      <c r="DD164" t="s">
        <v>132</v>
      </c>
      <c r="DG164">
        <v>14159284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"04/23/2024 17:56:49.707"</f>
        <v>04/23/2024 17:56:49.707</v>
      </c>
      <c r="C165" t="str">
        <f t="shared" si="15"/>
        <v>FFDFD3C0</v>
      </c>
      <c r="D165" t="s">
        <v>133</v>
      </c>
      <c r="E165">
        <v>20</v>
      </c>
      <c r="H165">
        <v>329</v>
      </c>
      <c r="I165" t="s">
        <v>134</v>
      </c>
      <c r="J165" t="s">
        <v>135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"17:56:49.156"</f>
        <v>17:56:49.156</v>
      </c>
      <c r="T165" t="str">
        <f>"17:56:48.756"</f>
        <v>17:56:48.756</v>
      </c>
      <c r="U165" t="str">
        <f t="shared" si="12"/>
        <v>A334DD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9</v>
      </c>
      <c r="AF165" t="s">
        <v>126</v>
      </c>
      <c r="AG165">
        <v>0</v>
      </c>
      <c r="AH165">
        <v>0</v>
      </c>
      <c r="AI165">
        <v>1</v>
      </c>
      <c r="AJ165">
        <v>0</v>
      </c>
      <c r="AK165" t="s">
        <v>256</v>
      </c>
      <c r="AL165">
        <v>64.801033000000004</v>
      </c>
      <c r="AM165" t="s">
        <v>257</v>
      </c>
      <c r="AN165">
        <v>-147.88857200000001</v>
      </c>
      <c r="AO165">
        <v>100</v>
      </c>
      <c r="AP165">
        <v>600</v>
      </c>
      <c r="AQ165" t="s">
        <v>138</v>
      </c>
      <c r="AR165">
        <v>-71</v>
      </c>
      <c r="AS165">
        <v>-96</v>
      </c>
      <c r="AT165">
        <v>384</v>
      </c>
      <c r="BB165" t="str">
        <f t="shared" si="13"/>
        <v>0610</v>
      </c>
      <c r="BC165">
        <v>1</v>
      </c>
      <c r="BD165" t="str">
        <f t="shared" si="14"/>
        <v xml:space="preserve">N3054V  </v>
      </c>
      <c r="BE165">
        <v>2</v>
      </c>
      <c r="BG165">
        <v>0</v>
      </c>
      <c r="BH165">
        <v>0</v>
      </c>
      <c r="BI165">
        <v>0</v>
      </c>
      <c r="BJ165">
        <v>650</v>
      </c>
      <c r="BK165">
        <v>50</v>
      </c>
      <c r="BL165" t="s">
        <v>129</v>
      </c>
      <c r="BM165">
        <v>1</v>
      </c>
      <c r="BN165">
        <v>1</v>
      </c>
      <c r="BO165">
        <v>1</v>
      </c>
      <c r="BP165">
        <v>0</v>
      </c>
      <c r="BT165">
        <v>0</v>
      </c>
      <c r="BU165">
        <v>0</v>
      </c>
      <c r="CE165" t="str">
        <f>"17:56:49.157"</f>
        <v>17:56:49.157</v>
      </c>
      <c r="CF165">
        <v>156638878</v>
      </c>
      <c r="CS165">
        <v>2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130</v>
      </c>
      <c r="DA165">
        <v>142</v>
      </c>
      <c r="DB165">
        <v>3</v>
      </c>
      <c r="DC165" t="s">
        <v>131</v>
      </c>
      <c r="DD165" t="s">
        <v>132</v>
      </c>
      <c r="DG165">
        <v>67911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>"04/23/2024 17:56:49.707"</f>
        <v>04/23/2024 17:56:49.707</v>
      </c>
      <c r="C166" t="str">
        <f t="shared" si="15"/>
        <v>FFDFD3C0</v>
      </c>
      <c r="D166" t="s">
        <v>139</v>
      </c>
      <c r="E166">
        <v>1</v>
      </c>
      <c r="H166">
        <v>216</v>
      </c>
      <c r="I166" t="s">
        <v>140</v>
      </c>
      <c r="J166" t="s">
        <v>141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"17:56:49.156"</f>
        <v>17:56:49.156</v>
      </c>
      <c r="T166" t="str">
        <f>"17:56:48.756"</f>
        <v>17:56:48.756</v>
      </c>
      <c r="U166" t="str">
        <f t="shared" si="12"/>
        <v>A334DD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9</v>
      </c>
      <c r="AF166" t="s">
        <v>126</v>
      </c>
      <c r="AG166">
        <v>0</v>
      </c>
      <c r="AH166">
        <v>0</v>
      </c>
      <c r="AI166">
        <v>1</v>
      </c>
      <c r="AJ166">
        <v>0</v>
      </c>
      <c r="AK166" t="s">
        <v>256</v>
      </c>
      <c r="AL166">
        <v>64.801033000000004</v>
      </c>
      <c r="AM166" t="s">
        <v>257</v>
      </c>
      <c r="AN166">
        <v>-147.88857200000001</v>
      </c>
      <c r="AO166">
        <v>100</v>
      </c>
      <c r="AP166">
        <v>600</v>
      </c>
      <c r="AQ166" t="s">
        <v>138</v>
      </c>
      <c r="AR166">
        <v>-71</v>
      </c>
      <c r="AS166">
        <v>-96</v>
      </c>
      <c r="AT166">
        <v>384</v>
      </c>
      <c r="BB166" t="str">
        <f t="shared" si="13"/>
        <v>0610</v>
      </c>
      <c r="BC166">
        <v>1</v>
      </c>
      <c r="BD166" t="str">
        <f t="shared" si="14"/>
        <v xml:space="preserve">N3054V  </v>
      </c>
      <c r="BE166">
        <v>2</v>
      </c>
      <c r="BG166">
        <v>0</v>
      </c>
      <c r="BH166">
        <v>0</v>
      </c>
      <c r="BI166">
        <v>0</v>
      </c>
      <c r="BJ166">
        <v>650</v>
      </c>
      <c r="BK166">
        <v>50</v>
      </c>
      <c r="BL166" t="s">
        <v>129</v>
      </c>
      <c r="BM166">
        <v>1</v>
      </c>
      <c r="BN166">
        <v>1</v>
      </c>
      <c r="BO166">
        <v>1</v>
      </c>
      <c r="BP166">
        <v>0</v>
      </c>
      <c r="BT166">
        <v>0</v>
      </c>
      <c r="BU166">
        <v>0</v>
      </c>
      <c r="CE166" t="str">
        <f>"17:56:49.157"</f>
        <v>17:56:49.157</v>
      </c>
      <c r="CF166">
        <v>156638878</v>
      </c>
      <c r="CS166">
        <v>2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130</v>
      </c>
      <c r="DA166">
        <v>142</v>
      </c>
      <c r="DB166">
        <v>3</v>
      </c>
      <c r="DC166" t="s">
        <v>131</v>
      </c>
      <c r="DD166" t="s">
        <v>132</v>
      </c>
      <c r="DG166">
        <v>67911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>"04/23/2024 17:56:49.707"</f>
        <v>04/23/2024 17:56:49.707</v>
      </c>
      <c r="C167" t="str">
        <f t="shared" si="15"/>
        <v>FFDFD3C0</v>
      </c>
      <c r="D167" t="s">
        <v>123</v>
      </c>
      <c r="E167">
        <v>21</v>
      </c>
      <c r="F167">
        <v>1021</v>
      </c>
      <c r="G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"17:56:49.156"</f>
        <v>17:56:49.156</v>
      </c>
      <c r="T167" t="str">
        <f>"17:56:48.756"</f>
        <v>17:56:48.756</v>
      </c>
      <c r="U167" t="str">
        <f t="shared" si="12"/>
        <v>A334DD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9</v>
      </c>
      <c r="AF167" t="s">
        <v>126</v>
      </c>
      <c r="AG167">
        <v>0</v>
      </c>
      <c r="AH167">
        <v>0</v>
      </c>
      <c r="AI167">
        <v>1</v>
      </c>
      <c r="AJ167">
        <v>0</v>
      </c>
      <c r="AK167" t="s">
        <v>256</v>
      </c>
      <c r="AL167">
        <v>64.801033000000004</v>
      </c>
      <c r="AM167" t="s">
        <v>257</v>
      </c>
      <c r="AN167">
        <v>-147.88857200000001</v>
      </c>
      <c r="AO167">
        <v>100</v>
      </c>
      <c r="AP167">
        <v>600</v>
      </c>
      <c r="AQ167" t="s">
        <v>138</v>
      </c>
      <c r="AR167">
        <v>-71</v>
      </c>
      <c r="AS167">
        <v>-96</v>
      </c>
      <c r="AT167">
        <v>384</v>
      </c>
      <c r="BB167" t="str">
        <f t="shared" si="13"/>
        <v>0610</v>
      </c>
      <c r="BC167">
        <v>1</v>
      </c>
      <c r="BD167" t="str">
        <f t="shared" si="14"/>
        <v xml:space="preserve">N3054V  </v>
      </c>
      <c r="BE167">
        <v>2</v>
      </c>
      <c r="BG167">
        <v>0</v>
      </c>
      <c r="BH167">
        <v>0</v>
      </c>
      <c r="BI167">
        <v>0</v>
      </c>
      <c r="BJ167">
        <v>650</v>
      </c>
      <c r="BK167">
        <v>50</v>
      </c>
      <c r="BL167" t="s">
        <v>129</v>
      </c>
      <c r="BM167">
        <v>1</v>
      </c>
      <c r="BN167">
        <v>1</v>
      </c>
      <c r="BO167">
        <v>1</v>
      </c>
      <c r="BP167">
        <v>0</v>
      </c>
      <c r="BT167">
        <v>0</v>
      </c>
      <c r="BU167">
        <v>0</v>
      </c>
      <c r="CE167" t="str">
        <f>"17:56:49.157"</f>
        <v>17:56:49.157</v>
      </c>
      <c r="CF167">
        <v>156638878</v>
      </c>
      <c r="CS167">
        <v>2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130</v>
      </c>
      <c r="DA167">
        <v>142</v>
      </c>
      <c r="DB167">
        <v>3</v>
      </c>
      <c r="DC167" t="s">
        <v>131</v>
      </c>
      <c r="DD167" t="s">
        <v>132</v>
      </c>
      <c r="DG167">
        <v>67911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>"04/23/2024 17:56:50.660"</f>
        <v>04/23/2024 17:56:50.660</v>
      </c>
      <c r="C168" t="str">
        <f t="shared" si="15"/>
        <v>FFDFD3C0</v>
      </c>
      <c r="D168" t="s">
        <v>133</v>
      </c>
      <c r="E168">
        <v>20</v>
      </c>
      <c r="H168">
        <v>329</v>
      </c>
      <c r="I168" t="s">
        <v>134</v>
      </c>
      <c r="J168" t="s">
        <v>135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"17:56:50.266"</f>
        <v>17:56:50.266</v>
      </c>
      <c r="T168" t="str">
        <f>"17:56:50.066"</f>
        <v>17:56:50.066</v>
      </c>
      <c r="U168" t="str">
        <f t="shared" si="12"/>
        <v>A334DD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9</v>
      </c>
      <c r="AF168" t="s">
        <v>126</v>
      </c>
      <c r="AG168">
        <v>0</v>
      </c>
      <c r="AH168">
        <v>0</v>
      </c>
      <c r="AI168">
        <v>1</v>
      </c>
      <c r="AJ168">
        <v>0</v>
      </c>
      <c r="AK168" t="s">
        <v>258</v>
      </c>
      <c r="AL168">
        <v>64.800560000000004</v>
      </c>
      <c r="AM168" t="s">
        <v>259</v>
      </c>
      <c r="AN168">
        <v>-147.889388</v>
      </c>
      <c r="AO168">
        <v>100</v>
      </c>
      <c r="AP168">
        <v>600</v>
      </c>
      <c r="AQ168" t="s">
        <v>138</v>
      </c>
      <c r="AR168">
        <v>-71</v>
      </c>
      <c r="AS168">
        <v>-96</v>
      </c>
      <c r="AT168">
        <v>448</v>
      </c>
      <c r="BB168" t="str">
        <f t="shared" si="13"/>
        <v>0610</v>
      </c>
      <c r="BC168">
        <v>1</v>
      </c>
      <c r="BD168" t="str">
        <f t="shared" si="14"/>
        <v xml:space="preserve">N3054V  </v>
      </c>
      <c r="BE168">
        <v>2</v>
      </c>
      <c r="BG168">
        <v>0</v>
      </c>
      <c r="BH168">
        <v>0</v>
      </c>
      <c r="BI168">
        <v>0</v>
      </c>
      <c r="BJ168">
        <v>650</v>
      </c>
      <c r="BK168">
        <v>50</v>
      </c>
      <c r="BL168" t="s">
        <v>129</v>
      </c>
      <c r="BM168">
        <v>1</v>
      </c>
      <c r="BN168">
        <v>1</v>
      </c>
      <c r="BO168">
        <v>1</v>
      </c>
      <c r="BP168">
        <v>0</v>
      </c>
      <c r="BT168">
        <v>0</v>
      </c>
      <c r="BU168">
        <v>0</v>
      </c>
      <c r="CE168" t="str">
        <f>"17:56:50.267"</f>
        <v>17:56:50.267</v>
      </c>
      <c r="CF168">
        <v>266530745</v>
      </c>
      <c r="CS168">
        <v>2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130</v>
      </c>
      <c r="DA168">
        <v>142</v>
      </c>
      <c r="DB168">
        <v>3</v>
      </c>
      <c r="DC168" t="s">
        <v>131</v>
      </c>
      <c r="DD168" t="s">
        <v>132</v>
      </c>
      <c r="DG168">
        <v>67999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>"04/23/2024 17:56:50.847"</f>
        <v>04/23/2024 17:56:50.847</v>
      </c>
      <c r="C169" t="str">
        <f t="shared" si="15"/>
        <v>FFDFD3C0</v>
      </c>
      <c r="D169" t="s">
        <v>123</v>
      </c>
      <c r="E169">
        <v>21</v>
      </c>
      <c r="F169">
        <v>1021</v>
      </c>
      <c r="G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"17:56:50.266"</f>
        <v>17:56:50.266</v>
      </c>
      <c r="T169" t="str">
        <f>"17:56:50.066"</f>
        <v>17:56:50.066</v>
      </c>
      <c r="U169" t="str">
        <f t="shared" si="12"/>
        <v>A334DD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9</v>
      </c>
      <c r="AF169" t="s">
        <v>126</v>
      </c>
      <c r="AG169">
        <v>0</v>
      </c>
      <c r="AH169">
        <v>0</v>
      </c>
      <c r="AI169">
        <v>1</v>
      </c>
      <c r="AJ169">
        <v>0</v>
      </c>
      <c r="AK169" t="s">
        <v>258</v>
      </c>
      <c r="AL169">
        <v>64.800560000000004</v>
      </c>
      <c r="AM169" t="s">
        <v>259</v>
      </c>
      <c r="AN169">
        <v>-147.889388</v>
      </c>
      <c r="AO169">
        <v>100</v>
      </c>
      <c r="AP169">
        <v>600</v>
      </c>
      <c r="AQ169" t="s">
        <v>138</v>
      </c>
      <c r="AR169">
        <v>-71</v>
      </c>
      <c r="AS169">
        <v>-96</v>
      </c>
      <c r="AT169">
        <v>448</v>
      </c>
      <c r="BB169" t="str">
        <f t="shared" si="13"/>
        <v>0610</v>
      </c>
      <c r="BC169">
        <v>1</v>
      </c>
      <c r="BD169" t="str">
        <f t="shared" si="14"/>
        <v xml:space="preserve">N3054V  </v>
      </c>
      <c r="BE169">
        <v>2</v>
      </c>
      <c r="BG169">
        <v>0</v>
      </c>
      <c r="BH169">
        <v>0</v>
      </c>
      <c r="BI169">
        <v>0</v>
      </c>
      <c r="BJ169">
        <v>650</v>
      </c>
      <c r="BK169">
        <v>50</v>
      </c>
      <c r="BL169" t="s">
        <v>129</v>
      </c>
      <c r="BM169">
        <v>1</v>
      </c>
      <c r="BN169">
        <v>1</v>
      </c>
      <c r="BO169">
        <v>1</v>
      </c>
      <c r="BP169">
        <v>0</v>
      </c>
      <c r="BT169">
        <v>0</v>
      </c>
      <c r="BU169">
        <v>0</v>
      </c>
      <c r="CE169" t="str">
        <f>"17:56:50.267"</f>
        <v>17:56:50.267</v>
      </c>
      <c r="CF169">
        <v>266530745</v>
      </c>
      <c r="CS169">
        <v>2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130</v>
      </c>
      <c r="DA169">
        <v>142</v>
      </c>
      <c r="DB169">
        <v>3</v>
      </c>
      <c r="DC169" t="s">
        <v>131</v>
      </c>
      <c r="DD169" t="s">
        <v>132</v>
      </c>
      <c r="DG169">
        <v>67999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>"04/23/2024 17:56:50.660"</f>
        <v>04/23/2024 17:56:50.660</v>
      </c>
      <c r="C170" t="str">
        <f t="shared" si="15"/>
        <v>FFDFD3C0</v>
      </c>
      <c r="D170" t="s">
        <v>139</v>
      </c>
      <c r="E170">
        <v>1</v>
      </c>
      <c r="H170">
        <v>216</v>
      </c>
      <c r="I170" t="s">
        <v>140</v>
      </c>
      <c r="J170" t="s">
        <v>141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"17:56:50.266"</f>
        <v>17:56:50.266</v>
      </c>
      <c r="T170" t="str">
        <f>"17:56:50.066"</f>
        <v>17:56:50.066</v>
      </c>
      <c r="U170" t="str">
        <f t="shared" si="12"/>
        <v>A334DD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9</v>
      </c>
      <c r="AF170" t="s">
        <v>126</v>
      </c>
      <c r="AG170">
        <v>0</v>
      </c>
      <c r="AH170">
        <v>0</v>
      </c>
      <c r="AI170">
        <v>1</v>
      </c>
      <c r="AJ170">
        <v>0</v>
      </c>
      <c r="AK170" t="s">
        <v>258</v>
      </c>
      <c r="AL170">
        <v>64.800560000000004</v>
      </c>
      <c r="AM170" t="s">
        <v>259</v>
      </c>
      <c r="AN170">
        <v>-147.889388</v>
      </c>
      <c r="AO170">
        <v>100</v>
      </c>
      <c r="AP170">
        <v>600</v>
      </c>
      <c r="AQ170" t="s">
        <v>138</v>
      </c>
      <c r="AR170">
        <v>-71</v>
      </c>
      <c r="AS170">
        <v>-96</v>
      </c>
      <c r="AT170">
        <v>448</v>
      </c>
      <c r="BB170" t="str">
        <f t="shared" si="13"/>
        <v>0610</v>
      </c>
      <c r="BC170">
        <v>1</v>
      </c>
      <c r="BD170" t="str">
        <f t="shared" si="14"/>
        <v xml:space="preserve">N3054V  </v>
      </c>
      <c r="BE170">
        <v>2</v>
      </c>
      <c r="BG170">
        <v>0</v>
      </c>
      <c r="BH170">
        <v>0</v>
      </c>
      <c r="BI170">
        <v>0</v>
      </c>
      <c r="BJ170">
        <v>650</v>
      </c>
      <c r="BK170">
        <v>50</v>
      </c>
      <c r="BL170" t="s">
        <v>129</v>
      </c>
      <c r="BM170">
        <v>1</v>
      </c>
      <c r="BN170">
        <v>1</v>
      </c>
      <c r="BO170">
        <v>1</v>
      </c>
      <c r="BP170">
        <v>0</v>
      </c>
      <c r="BT170">
        <v>0</v>
      </c>
      <c r="BU170">
        <v>0</v>
      </c>
      <c r="CE170" t="str">
        <f>"17:56:50.267"</f>
        <v>17:56:50.267</v>
      </c>
      <c r="CF170">
        <v>266530745</v>
      </c>
      <c r="CS170">
        <v>2</v>
      </c>
      <c r="CT170">
        <v>2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130</v>
      </c>
      <c r="DA170">
        <v>142</v>
      </c>
      <c r="DB170">
        <v>3</v>
      </c>
      <c r="DC170" t="s">
        <v>131</v>
      </c>
      <c r="DD170" t="s">
        <v>132</v>
      </c>
      <c r="DG170">
        <v>67999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>"04/23/2024 17:56:51.488"</f>
        <v>04/23/2024 17:56:51.488</v>
      </c>
      <c r="C171" t="str">
        <f t="shared" si="15"/>
        <v>FFDFD3C0</v>
      </c>
      <c r="D171" t="s">
        <v>133</v>
      </c>
      <c r="E171">
        <v>20</v>
      </c>
      <c r="H171">
        <v>329</v>
      </c>
      <c r="I171" t="s">
        <v>134</v>
      </c>
      <c r="J171" t="s">
        <v>135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 t="shared" ref="S171:T173" si="17">"17:56:51.148"</f>
        <v>17:56:51.148</v>
      </c>
      <c r="T171" t="str">
        <f t="shared" si="17"/>
        <v>17:56:51.148</v>
      </c>
      <c r="U171" t="str">
        <f t="shared" si="12"/>
        <v>A334DD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9</v>
      </c>
      <c r="AF171" t="s">
        <v>126</v>
      </c>
      <c r="AG171">
        <v>0</v>
      </c>
      <c r="AH171">
        <v>0</v>
      </c>
      <c r="AI171">
        <v>1</v>
      </c>
      <c r="AJ171">
        <v>0</v>
      </c>
      <c r="AK171" t="s">
        <v>260</v>
      </c>
      <c r="AL171">
        <v>64.800152999999995</v>
      </c>
      <c r="AM171" t="s">
        <v>261</v>
      </c>
      <c r="AN171">
        <v>-147.89003099999999</v>
      </c>
      <c r="AO171">
        <v>100</v>
      </c>
      <c r="AP171">
        <v>600</v>
      </c>
      <c r="AQ171" t="s">
        <v>138</v>
      </c>
      <c r="AR171">
        <v>-71</v>
      </c>
      <c r="AS171">
        <v>-96</v>
      </c>
      <c r="AT171">
        <v>448</v>
      </c>
      <c r="BB171" t="str">
        <f t="shared" si="13"/>
        <v>0610</v>
      </c>
      <c r="BC171">
        <v>1</v>
      </c>
      <c r="BD171" t="str">
        <f t="shared" si="14"/>
        <v xml:space="preserve">N3054V  </v>
      </c>
      <c r="BE171">
        <v>2</v>
      </c>
      <c r="BG171">
        <v>0</v>
      </c>
      <c r="BH171">
        <v>0</v>
      </c>
      <c r="BI171">
        <v>0</v>
      </c>
      <c r="BJ171">
        <v>650</v>
      </c>
      <c r="BK171">
        <v>50</v>
      </c>
      <c r="BL171" t="s">
        <v>129</v>
      </c>
      <c r="BM171">
        <v>1</v>
      </c>
      <c r="BN171">
        <v>1</v>
      </c>
      <c r="BO171">
        <v>1</v>
      </c>
      <c r="BP171">
        <v>0</v>
      </c>
      <c r="BT171">
        <v>0</v>
      </c>
      <c r="BU171">
        <v>0</v>
      </c>
      <c r="CE171" t="str">
        <f>"17:56:51.151"</f>
        <v>17:56:51.151</v>
      </c>
      <c r="CF171">
        <v>151444498</v>
      </c>
      <c r="CS171">
        <v>2</v>
      </c>
      <c r="CT171">
        <v>2</v>
      </c>
      <c r="CU171">
        <v>0</v>
      </c>
      <c r="CV171">
        <v>2</v>
      </c>
      <c r="CW171">
        <v>0</v>
      </c>
      <c r="CX171">
        <v>3</v>
      </c>
      <c r="CY171">
        <v>7</v>
      </c>
      <c r="CZ171" t="s">
        <v>130</v>
      </c>
      <c r="DA171">
        <v>142</v>
      </c>
      <c r="DB171">
        <v>3</v>
      </c>
      <c r="DC171" t="s">
        <v>131</v>
      </c>
      <c r="DD171" t="s">
        <v>132</v>
      </c>
      <c r="DG171">
        <v>68066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"04/23/2024 17:56:51.488"</f>
        <v>04/23/2024 17:56:51.488</v>
      </c>
      <c r="C172" t="str">
        <f t="shared" si="15"/>
        <v>FFDFD3C0</v>
      </c>
      <c r="D172" t="s">
        <v>139</v>
      </c>
      <c r="E172">
        <v>1</v>
      </c>
      <c r="H172">
        <v>216</v>
      </c>
      <c r="I172" t="s">
        <v>140</v>
      </c>
      <c r="J172" t="s">
        <v>141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 t="shared" si="17"/>
        <v>17:56:51.148</v>
      </c>
      <c r="T172" t="str">
        <f t="shared" si="17"/>
        <v>17:56:51.148</v>
      </c>
      <c r="U172" t="str">
        <f t="shared" si="12"/>
        <v>A334DD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9</v>
      </c>
      <c r="AF172" t="s">
        <v>126</v>
      </c>
      <c r="AG172">
        <v>0</v>
      </c>
      <c r="AH172">
        <v>0</v>
      </c>
      <c r="AI172">
        <v>1</v>
      </c>
      <c r="AJ172">
        <v>0</v>
      </c>
      <c r="AK172" t="s">
        <v>260</v>
      </c>
      <c r="AL172">
        <v>64.800152999999995</v>
      </c>
      <c r="AM172" t="s">
        <v>261</v>
      </c>
      <c r="AN172">
        <v>-147.89003099999999</v>
      </c>
      <c r="AO172">
        <v>100</v>
      </c>
      <c r="AP172">
        <v>600</v>
      </c>
      <c r="AQ172" t="s">
        <v>138</v>
      </c>
      <c r="AR172">
        <v>-71</v>
      </c>
      <c r="AS172">
        <v>-96</v>
      </c>
      <c r="AT172">
        <v>448</v>
      </c>
      <c r="BB172" t="str">
        <f t="shared" si="13"/>
        <v>0610</v>
      </c>
      <c r="BC172">
        <v>1</v>
      </c>
      <c r="BD172" t="str">
        <f t="shared" si="14"/>
        <v xml:space="preserve">N3054V  </v>
      </c>
      <c r="BE172">
        <v>2</v>
      </c>
      <c r="BG172">
        <v>0</v>
      </c>
      <c r="BH172">
        <v>0</v>
      </c>
      <c r="BI172">
        <v>0</v>
      </c>
      <c r="BJ172">
        <v>650</v>
      </c>
      <c r="BK172">
        <v>50</v>
      </c>
      <c r="BL172" t="s">
        <v>129</v>
      </c>
      <c r="BM172">
        <v>1</v>
      </c>
      <c r="BN172">
        <v>1</v>
      </c>
      <c r="BO172">
        <v>1</v>
      </c>
      <c r="BP172">
        <v>0</v>
      </c>
      <c r="BT172">
        <v>0</v>
      </c>
      <c r="BU172">
        <v>0</v>
      </c>
      <c r="CE172" t="str">
        <f>"17:56:51.151"</f>
        <v>17:56:51.151</v>
      </c>
      <c r="CF172">
        <v>151444498</v>
      </c>
      <c r="CS172">
        <v>2</v>
      </c>
      <c r="CT172">
        <v>2</v>
      </c>
      <c r="CU172">
        <v>0</v>
      </c>
      <c r="CV172">
        <v>2</v>
      </c>
      <c r="CW172">
        <v>0</v>
      </c>
      <c r="CX172">
        <v>3</v>
      </c>
      <c r="CY172">
        <v>7</v>
      </c>
      <c r="CZ172" t="s">
        <v>130</v>
      </c>
      <c r="DA172">
        <v>142</v>
      </c>
      <c r="DB172">
        <v>3</v>
      </c>
      <c r="DC172" t="s">
        <v>131</v>
      </c>
      <c r="DD172" t="s">
        <v>132</v>
      </c>
      <c r="DG172">
        <v>68066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>"04/23/2024 17:56:51.628"</f>
        <v>04/23/2024 17:56:51.628</v>
      </c>
      <c r="C173" t="str">
        <f t="shared" si="15"/>
        <v>FFDFD3C0</v>
      </c>
      <c r="D173" t="s">
        <v>123</v>
      </c>
      <c r="E173">
        <v>21</v>
      </c>
      <c r="F173">
        <v>1021</v>
      </c>
      <c r="G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 t="shared" si="17"/>
        <v>17:56:51.148</v>
      </c>
      <c r="T173" t="str">
        <f t="shared" si="17"/>
        <v>17:56:51.148</v>
      </c>
      <c r="U173" t="str">
        <f t="shared" si="12"/>
        <v>A334DD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9</v>
      </c>
      <c r="AF173" t="s">
        <v>126</v>
      </c>
      <c r="AG173">
        <v>0</v>
      </c>
      <c r="AH173">
        <v>0</v>
      </c>
      <c r="AI173">
        <v>1</v>
      </c>
      <c r="AJ173">
        <v>0</v>
      </c>
      <c r="AK173" t="s">
        <v>260</v>
      </c>
      <c r="AL173">
        <v>64.800152999999995</v>
      </c>
      <c r="AM173" t="s">
        <v>261</v>
      </c>
      <c r="AN173">
        <v>-147.89003099999999</v>
      </c>
      <c r="AO173">
        <v>100</v>
      </c>
      <c r="AP173">
        <v>600</v>
      </c>
      <c r="AQ173" t="s">
        <v>138</v>
      </c>
      <c r="AR173">
        <v>-71</v>
      </c>
      <c r="AS173">
        <v>-96</v>
      </c>
      <c r="AT173">
        <v>448</v>
      </c>
      <c r="BB173" t="str">
        <f t="shared" si="13"/>
        <v>0610</v>
      </c>
      <c r="BC173">
        <v>1</v>
      </c>
      <c r="BD173" t="str">
        <f t="shared" si="14"/>
        <v xml:space="preserve">N3054V  </v>
      </c>
      <c r="BE173">
        <v>2</v>
      </c>
      <c r="BG173">
        <v>0</v>
      </c>
      <c r="BH173">
        <v>0</v>
      </c>
      <c r="BI173">
        <v>0</v>
      </c>
      <c r="BJ173">
        <v>650</v>
      </c>
      <c r="BK173">
        <v>50</v>
      </c>
      <c r="BL173" t="s">
        <v>129</v>
      </c>
      <c r="BM173">
        <v>1</v>
      </c>
      <c r="BN173">
        <v>1</v>
      </c>
      <c r="BO173">
        <v>1</v>
      </c>
      <c r="BP173">
        <v>0</v>
      </c>
      <c r="BT173">
        <v>0</v>
      </c>
      <c r="BU173">
        <v>0</v>
      </c>
      <c r="CE173" t="str">
        <f>"17:56:51.151"</f>
        <v>17:56:51.151</v>
      </c>
      <c r="CF173">
        <v>151444498</v>
      </c>
      <c r="CS173">
        <v>2</v>
      </c>
      <c r="CT173">
        <v>2</v>
      </c>
      <c r="CU173">
        <v>0</v>
      </c>
      <c r="CV173">
        <v>2</v>
      </c>
      <c r="CW173">
        <v>0</v>
      </c>
      <c r="CX173">
        <v>3</v>
      </c>
      <c r="CY173">
        <v>7</v>
      </c>
      <c r="CZ173" t="s">
        <v>130</v>
      </c>
      <c r="DA173">
        <v>142</v>
      </c>
      <c r="DB173">
        <v>3</v>
      </c>
      <c r="DC173" t="s">
        <v>131</v>
      </c>
      <c r="DD173" t="s">
        <v>132</v>
      </c>
      <c r="DG173">
        <v>68066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>"04/23/2024 17:56:53.409"</f>
        <v>04/23/2024 17:56:53.409</v>
      </c>
      <c r="C174" t="str">
        <f t="shared" si="15"/>
        <v>FFDFD3C0</v>
      </c>
      <c r="D174" t="s">
        <v>123</v>
      </c>
      <c r="E174">
        <v>21</v>
      </c>
      <c r="F174">
        <v>1021</v>
      </c>
      <c r="G174" t="s">
        <v>124</v>
      </c>
      <c r="J174" t="s">
        <v>125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"17:56:53.055"</f>
        <v>17:56:53.055</v>
      </c>
      <c r="T174" t="str">
        <f>"17:56:52.755"</f>
        <v>17:56:52.755</v>
      </c>
      <c r="U174" t="str">
        <f t="shared" si="12"/>
        <v>A334DD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9</v>
      </c>
      <c r="AF174" t="s">
        <v>126</v>
      </c>
      <c r="AG174">
        <v>0</v>
      </c>
      <c r="AH174">
        <v>0</v>
      </c>
      <c r="AI174">
        <v>1</v>
      </c>
      <c r="AJ174">
        <v>0</v>
      </c>
      <c r="AK174" t="s">
        <v>262</v>
      </c>
      <c r="AL174">
        <v>64.799336999999994</v>
      </c>
      <c r="AM174" t="s">
        <v>263</v>
      </c>
      <c r="AN174">
        <v>-147.891469</v>
      </c>
      <c r="AO174">
        <v>100</v>
      </c>
      <c r="AP174">
        <v>700</v>
      </c>
      <c r="AQ174" t="s">
        <v>138</v>
      </c>
      <c r="AR174">
        <v>-71</v>
      </c>
      <c r="AS174">
        <v>-96</v>
      </c>
      <c r="AT174">
        <v>448</v>
      </c>
      <c r="BB174" t="str">
        <f t="shared" si="13"/>
        <v>0610</v>
      </c>
      <c r="BC174">
        <v>1</v>
      </c>
      <c r="BD174" t="str">
        <f t="shared" si="14"/>
        <v xml:space="preserve">N3054V  </v>
      </c>
      <c r="BE174">
        <v>2</v>
      </c>
      <c r="BG174">
        <v>0</v>
      </c>
      <c r="BH174">
        <v>0</v>
      </c>
      <c r="BI174">
        <v>0</v>
      </c>
      <c r="BJ174">
        <v>675</v>
      </c>
      <c r="BK174">
        <v>-25</v>
      </c>
      <c r="BL174" t="s">
        <v>129</v>
      </c>
      <c r="BM174">
        <v>1</v>
      </c>
      <c r="BN174">
        <v>1</v>
      </c>
      <c r="BO174">
        <v>1</v>
      </c>
      <c r="BP174">
        <v>0</v>
      </c>
      <c r="BT174">
        <v>0</v>
      </c>
      <c r="BU174">
        <v>0</v>
      </c>
      <c r="CE174" t="str">
        <f>"17:56:53.056"</f>
        <v>17:56:53.056</v>
      </c>
      <c r="CF174">
        <v>56258891</v>
      </c>
      <c r="CS174">
        <v>2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130</v>
      </c>
      <c r="DA174">
        <v>142</v>
      </c>
      <c r="DB174">
        <v>2</v>
      </c>
      <c r="DC174" t="s">
        <v>131</v>
      </c>
      <c r="DD174" t="s">
        <v>132</v>
      </c>
      <c r="DG174">
        <v>14159716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>"04/23/2024 17:56:53.409"</f>
        <v>04/23/2024 17:56:53.409</v>
      </c>
      <c r="C175" t="str">
        <f t="shared" si="15"/>
        <v>FFDFD3C0</v>
      </c>
      <c r="D175" t="s">
        <v>133</v>
      </c>
      <c r="E175">
        <v>20</v>
      </c>
      <c r="H175">
        <v>329</v>
      </c>
      <c r="I175" t="s">
        <v>134</v>
      </c>
      <c r="J175" t="s">
        <v>135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"17:56:53.055"</f>
        <v>17:56:53.055</v>
      </c>
      <c r="T175" t="str">
        <f>"17:56:52.755"</f>
        <v>17:56:52.755</v>
      </c>
      <c r="U175" t="str">
        <f t="shared" si="12"/>
        <v>A334DD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9</v>
      </c>
      <c r="AF175" t="s">
        <v>126</v>
      </c>
      <c r="AG175">
        <v>0</v>
      </c>
      <c r="AH175">
        <v>0</v>
      </c>
      <c r="AI175">
        <v>1</v>
      </c>
      <c r="AJ175">
        <v>0</v>
      </c>
      <c r="AK175" t="s">
        <v>262</v>
      </c>
      <c r="AL175">
        <v>64.799336999999994</v>
      </c>
      <c r="AM175" t="s">
        <v>263</v>
      </c>
      <c r="AN175">
        <v>-147.891469</v>
      </c>
      <c r="AO175">
        <v>100</v>
      </c>
      <c r="AP175">
        <v>700</v>
      </c>
      <c r="AQ175" t="s">
        <v>138</v>
      </c>
      <c r="AR175">
        <v>-71</v>
      </c>
      <c r="AS175">
        <v>-96</v>
      </c>
      <c r="AT175">
        <v>448</v>
      </c>
      <c r="BB175" t="str">
        <f t="shared" si="13"/>
        <v>0610</v>
      </c>
      <c r="BC175">
        <v>1</v>
      </c>
      <c r="BD175" t="str">
        <f t="shared" si="14"/>
        <v xml:space="preserve">N3054V  </v>
      </c>
      <c r="BE175">
        <v>2</v>
      </c>
      <c r="BG175">
        <v>0</v>
      </c>
      <c r="BH175">
        <v>0</v>
      </c>
      <c r="BI175">
        <v>0</v>
      </c>
      <c r="BJ175">
        <v>675</v>
      </c>
      <c r="BK175">
        <v>-25</v>
      </c>
      <c r="BL175" t="s">
        <v>129</v>
      </c>
      <c r="BM175">
        <v>1</v>
      </c>
      <c r="BN175">
        <v>1</v>
      </c>
      <c r="BO175">
        <v>1</v>
      </c>
      <c r="BP175">
        <v>0</v>
      </c>
      <c r="BT175">
        <v>0</v>
      </c>
      <c r="BU175">
        <v>0</v>
      </c>
      <c r="CE175" t="str">
        <f>"17:56:53.056"</f>
        <v>17:56:53.056</v>
      </c>
      <c r="CF175">
        <v>56258891</v>
      </c>
      <c r="CS175">
        <v>2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130</v>
      </c>
      <c r="DA175">
        <v>142</v>
      </c>
      <c r="DB175">
        <v>2</v>
      </c>
      <c r="DC175" t="s">
        <v>131</v>
      </c>
      <c r="DD175" t="s">
        <v>132</v>
      </c>
      <c r="DG175">
        <v>14159716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>"04/23/2024 17:56:53.409"</f>
        <v>04/23/2024 17:56:53.409</v>
      </c>
      <c r="C176" t="str">
        <f t="shared" si="15"/>
        <v>FFDFD3C0</v>
      </c>
      <c r="D176" t="s">
        <v>139</v>
      </c>
      <c r="E176">
        <v>1</v>
      </c>
      <c r="H176">
        <v>216</v>
      </c>
      <c r="I176" t="s">
        <v>140</v>
      </c>
      <c r="J176" t="s">
        <v>141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"17:56:53.055"</f>
        <v>17:56:53.055</v>
      </c>
      <c r="T176" t="str">
        <f>"17:56:52.755"</f>
        <v>17:56:52.755</v>
      </c>
      <c r="U176" t="str">
        <f t="shared" si="12"/>
        <v>A334DD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9</v>
      </c>
      <c r="AF176" t="s">
        <v>126</v>
      </c>
      <c r="AG176">
        <v>0</v>
      </c>
      <c r="AH176">
        <v>0</v>
      </c>
      <c r="AI176">
        <v>1</v>
      </c>
      <c r="AJ176">
        <v>0</v>
      </c>
      <c r="AK176" t="s">
        <v>262</v>
      </c>
      <c r="AL176">
        <v>64.799336999999994</v>
      </c>
      <c r="AM176" t="s">
        <v>263</v>
      </c>
      <c r="AN176">
        <v>-147.891469</v>
      </c>
      <c r="AO176">
        <v>100</v>
      </c>
      <c r="AP176">
        <v>700</v>
      </c>
      <c r="AQ176" t="s">
        <v>138</v>
      </c>
      <c r="AR176">
        <v>-71</v>
      </c>
      <c r="AS176">
        <v>-96</v>
      </c>
      <c r="AT176">
        <v>448</v>
      </c>
      <c r="BB176" t="str">
        <f t="shared" si="13"/>
        <v>0610</v>
      </c>
      <c r="BC176">
        <v>1</v>
      </c>
      <c r="BD176" t="str">
        <f t="shared" si="14"/>
        <v xml:space="preserve">N3054V  </v>
      </c>
      <c r="BE176">
        <v>2</v>
      </c>
      <c r="BG176">
        <v>0</v>
      </c>
      <c r="BH176">
        <v>0</v>
      </c>
      <c r="BI176">
        <v>0</v>
      </c>
      <c r="BJ176">
        <v>675</v>
      </c>
      <c r="BK176">
        <v>-25</v>
      </c>
      <c r="BL176" t="s">
        <v>129</v>
      </c>
      <c r="BM176">
        <v>1</v>
      </c>
      <c r="BN176">
        <v>1</v>
      </c>
      <c r="BO176">
        <v>1</v>
      </c>
      <c r="BP176">
        <v>0</v>
      </c>
      <c r="BT176">
        <v>0</v>
      </c>
      <c r="BU176">
        <v>0</v>
      </c>
      <c r="CE176" t="str">
        <f>"17:56:53.056"</f>
        <v>17:56:53.056</v>
      </c>
      <c r="CF176">
        <v>56258891</v>
      </c>
      <c r="CS176">
        <v>2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130</v>
      </c>
      <c r="DA176">
        <v>142</v>
      </c>
      <c r="DB176">
        <v>2</v>
      </c>
      <c r="DC176" t="s">
        <v>131</v>
      </c>
      <c r="DD176" t="s">
        <v>132</v>
      </c>
      <c r="DG176">
        <v>14159716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>"04/23/2024 17:56:57.877"</f>
        <v>04/23/2024 17:56:57.877</v>
      </c>
      <c r="C177" t="str">
        <f t="shared" si="15"/>
        <v>FFDFD3C0</v>
      </c>
      <c r="D177" t="s">
        <v>139</v>
      </c>
      <c r="E177">
        <v>1</v>
      </c>
      <c r="H177">
        <v>216</v>
      </c>
      <c r="I177" t="s">
        <v>140</v>
      </c>
      <c r="J177" t="s">
        <v>141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"17:56:57.219"</f>
        <v>17:56:57.219</v>
      </c>
      <c r="T177" t="str">
        <f>"17:56:56.819"</f>
        <v>17:56:56.819</v>
      </c>
      <c r="U177" t="str">
        <f t="shared" si="12"/>
        <v>A334DD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9</v>
      </c>
      <c r="AF177" t="s">
        <v>126</v>
      </c>
      <c r="AG177">
        <v>0</v>
      </c>
      <c r="AH177">
        <v>0</v>
      </c>
      <c r="AI177">
        <v>1</v>
      </c>
      <c r="AJ177">
        <v>0</v>
      </c>
      <c r="AK177" t="s">
        <v>264</v>
      </c>
      <c r="AL177">
        <v>64.797449</v>
      </c>
      <c r="AM177" t="s">
        <v>265</v>
      </c>
      <c r="AN177">
        <v>-147.89475200000001</v>
      </c>
      <c r="AO177">
        <v>100</v>
      </c>
      <c r="AP177">
        <v>700</v>
      </c>
      <c r="AQ177" t="s">
        <v>138</v>
      </c>
      <c r="AR177">
        <v>-70</v>
      </c>
      <c r="AS177">
        <v>-98</v>
      </c>
      <c r="AT177">
        <v>320</v>
      </c>
      <c r="BB177" t="str">
        <f t="shared" si="13"/>
        <v>0610</v>
      </c>
      <c r="BC177">
        <v>1</v>
      </c>
      <c r="BD177" t="str">
        <f t="shared" si="14"/>
        <v xml:space="preserve">N3054V  </v>
      </c>
      <c r="BE177">
        <v>2</v>
      </c>
      <c r="BG177">
        <v>0</v>
      </c>
      <c r="BH177">
        <v>0</v>
      </c>
      <c r="BI177">
        <v>0</v>
      </c>
      <c r="BJ177">
        <v>700</v>
      </c>
      <c r="BK177">
        <v>0</v>
      </c>
      <c r="BL177" t="s">
        <v>129</v>
      </c>
      <c r="BM177">
        <v>1</v>
      </c>
      <c r="BN177">
        <v>1</v>
      </c>
      <c r="BO177">
        <v>1</v>
      </c>
      <c r="BP177">
        <v>0</v>
      </c>
      <c r="BT177">
        <v>0</v>
      </c>
      <c r="BU177">
        <v>0</v>
      </c>
      <c r="CE177" t="str">
        <f>"17:56:57.226"</f>
        <v>17:56:57.226</v>
      </c>
      <c r="CF177">
        <v>225852636</v>
      </c>
      <c r="CS177">
        <v>2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130</v>
      </c>
      <c r="DA177">
        <v>142</v>
      </c>
      <c r="DB177">
        <v>3</v>
      </c>
      <c r="DC177" t="s">
        <v>131</v>
      </c>
      <c r="DD177" t="s">
        <v>132</v>
      </c>
      <c r="DG177">
        <v>68528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25">
      <c r="A178" t="str">
        <f>"04/23/2024 17:56:57.877"</f>
        <v>04/23/2024 17:56:57.877</v>
      </c>
      <c r="C178" t="str">
        <f t="shared" si="15"/>
        <v>FFDFD3C0</v>
      </c>
      <c r="D178" t="s">
        <v>123</v>
      </c>
      <c r="E178">
        <v>21</v>
      </c>
      <c r="F178">
        <v>1021</v>
      </c>
      <c r="G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"17:56:57.219"</f>
        <v>17:56:57.219</v>
      </c>
      <c r="T178" t="str">
        <f>"17:56:56.819"</f>
        <v>17:56:56.819</v>
      </c>
      <c r="U178" t="str">
        <f t="shared" si="12"/>
        <v>A334DD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9</v>
      </c>
      <c r="AF178" t="s">
        <v>126</v>
      </c>
      <c r="AG178">
        <v>0</v>
      </c>
      <c r="AH178">
        <v>0</v>
      </c>
      <c r="AI178">
        <v>1</v>
      </c>
      <c r="AJ178">
        <v>0</v>
      </c>
      <c r="AK178" t="s">
        <v>264</v>
      </c>
      <c r="AL178">
        <v>64.797449</v>
      </c>
      <c r="AM178" t="s">
        <v>265</v>
      </c>
      <c r="AN178">
        <v>-147.89475200000001</v>
      </c>
      <c r="AO178">
        <v>100</v>
      </c>
      <c r="AP178">
        <v>700</v>
      </c>
      <c r="AQ178" t="s">
        <v>138</v>
      </c>
      <c r="AR178">
        <v>-70</v>
      </c>
      <c r="AS178">
        <v>-98</v>
      </c>
      <c r="AT178">
        <v>320</v>
      </c>
      <c r="BB178" t="str">
        <f t="shared" si="13"/>
        <v>0610</v>
      </c>
      <c r="BC178">
        <v>1</v>
      </c>
      <c r="BD178" t="str">
        <f t="shared" si="14"/>
        <v xml:space="preserve">N3054V  </v>
      </c>
      <c r="BE178">
        <v>2</v>
      </c>
      <c r="BG178">
        <v>0</v>
      </c>
      <c r="BH178">
        <v>0</v>
      </c>
      <c r="BI178">
        <v>0</v>
      </c>
      <c r="BJ178">
        <v>700</v>
      </c>
      <c r="BK178">
        <v>0</v>
      </c>
      <c r="BL178" t="s">
        <v>129</v>
      </c>
      <c r="BM178">
        <v>1</v>
      </c>
      <c r="BN178">
        <v>1</v>
      </c>
      <c r="BO178">
        <v>1</v>
      </c>
      <c r="BP178">
        <v>0</v>
      </c>
      <c r="BT178">
        <v>0</v>
      </c>
      <c r="BU178">
        <v>0</v>
      </c>
      <c r="CE178" t="str">
        <f>"17:56:57.226"</f>
        <v>17:56:57.226</v>
      </c>
      <c r="CF178">
        <v>225852636</v>
      </c>
      <c r="CS178">
        <v>2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130</v>
      </c>
      <c r="DA178">
        <v>142</v>
      </c>
      <c r="DB178">
        <v>3</v>
      </c>
      <c r="DC178" t="s">
        <v>131</v>
      </c>
      <c r="DD178" t="s">
        <v>132</v>
      </c>
      <c r="DG178">
        <v>68528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"04/23/2024 17:56:57.877"</f>
        <v>04/23/2024 17:56:57.877</v>
      </c>
      <c r="C179" t="str">
        <f t="shared" si="15"/>
        <v>FFDFD3C0</v>
      </c>
      <c r="D179" t="s">
        <v>133</v>
      </c>
      <c r="E179">
        <v>20</v>
      </c>
      <c r="H179">
        <v>329</v>
      </c>
      <c r="I179" t="s">
        <v>134</v>
      </c>
      <c r="J179" t="s">
        <v>135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"17:56:57.219"</f>
        <v>17:56:57.219</v>
      </c>
      <c r="T179" t="str">
        <f>"17:56:56.819"</f>
        <v>17:56:56.819</v>
      </c>
      <c r="U179" t="str">
        <f t="shared" si="12"/>
        <v>A334DD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9</v>
      </c>
      <c r="AF179" t="s">
        <v>126</v>
      </c>
      <c r="AG179">
        <v>0</v>
      </c>
      <c r="AH179">
        <v>0</v>
      </c>
      <c r="AI179">
        <v>1</v>
      </c>
      <c r="AJ179">
        <v>0</v>
      </c>
      <c r="AK179" t="s">
        <v>264</v>
      </c>
      <c r="AL179">
        <v>64.797449</v>
      </c>
      <c r="AM179" t="s">
        <v>265</v>
      </c>
      <c r="AN179">
        <v>-147.89475200000001</v>
      </c>
      <c r="AO179">
        <v>100</v>
      </c>
      <c r="AP179">
        <v>700</v>
      </c>
      <c r="AQ179" t="s">
        <v>138</v>
      </c>
      <c r="AR179">
        <v>-70</v>
      </c>
      <c r="AS179">
        <v>-98</v>
      </c>
      <c r="AT179">
        <v>320</v>
      </c>
      <c r="BB179" t="str">
        <f t="shared" si="13"/>
        <v>0610</v>
      </c>
      <c r="BC179">
        <v>1</v>
      </c>
      <c r="BD179" t="str">
        <f t="shared" si="14"/>
        <v xml:space="preserve">N3054V  </v>
      </c>
      <c r="BE179">
        <v>2</v>
      </c>
      <c r="BG179">
        <v>0</v>
      </c>
      <c r="BH179">
        <v>0</v>
      </c>
      <c r="BI179">
        <v>0</v>
      </c>
      <c r="BJ179">
        <v>700</v>
      </c>
      <c r="BK179">
        <v>0</v>
      </c>
      <c r="BL179" t="s">
        <v>129</v>
      </c>
      <c r="BM179">
        <v>1</v>
      </c>
      <c r="BN179">
        <v>1</v>
      </c>
      <c r="BO179">
        <v>1</v>
      </c>
      <c r="BP179">
        <v>0</v>
      </c>
      <c r="BT179">
        <v>0</v>
      </c>
      <c r="BU179">
        <v>0</v>
      </c>
      <c r="CE179" t="str">
        <f>"17:56:57.226"</f>
        <v>17:56:57.226</v>
      </c>
      <c r="CF179">
        <v>225852636</v>
      </c>
      <c r="CS179">
        <v>2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130</v>
      </c>
      <c r="DA179">
        <v>142</v>
      </c>
      <c r="DB179">
        <v>3</v>
      </c>
      <c r="DC179" t="s">
        <v>131</v>
      </c>
      <c r="DD179" t="s">
        <v>132</v>
      </c>
      <c r="DG179">
        <v>68528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"04/23/2024 17:56:58.596"</f>
        <v>04/23/2024 17:56:58.596</v>
      </c>
      <c r="C180" t="str">
        <f t="shared" si="15"/>
        <v>FFDFD3C0</v>
      </c>
      <c r="D180" t="s">
        <v>123</v>
      </c>
      <c r="E180">
        <v>21</v>
      </c>
      <c r="F180">
        <v>1021</v>
      </c>
      <c r="G180" t="s">
        <v>124</v>
      </c>
      <c r="J180" t="s">
        <v>125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"17:56:58.148"</f>
        <v>17:56:58.148</v>
      </c>
      <c r="T180" t="str">
        <f>"17:56:57.848"</f>
        <v>17:56:57.848</v>
      </c>
      <c r="U180" t="str">
        <f t="shared" si="12"/>
        <v>A334DD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9</v>
      </c>
      <c r="AF180" t="s">
        <v>126</v>
      </c>
      <c r="AG180">
        <v>0</v>
      </c>
      <c r="AH180">
        <v>0</v>
      </c>
      <c r="AI180">
        <v>1</v>
      </c>
      <c r="AJ180">
        <v>0</v>
      </c>
      <c r="AK180" t="s">
        <v>266</v>
      </c>
      <c r="AL180">
        <v>64.797040999999993</v>
      </c>
      <c r="AM180" t="s">
        <v>267</v>
      </c>
      <c r="AN180">
        <v>-147.89541700000001</v>
      </c>
      <c r="AO180">
        <v>100</v>
      </c>
      <c r="AP180">
        <v>700</v>
      </c>
      <c r="AQ180" t="s">
        <v>138</v>
      </c>
      <c r="AR180">
        <v>-70</v>
      </c>
      <c r="AS180">
        <v>-98</v>
      </c>
      <c r="AT180">
        <v>320</v>
      </c>
      <c r="BB180" t="str">
        <f t="shared" si="13"/>
        <v>0610</v>
      </c>
      <c r="BC180">
        <v>1</v>
      </c>
      <c r="BD180" t="str">
        <f t="shared" si="14"/>
        <v xml:space="preserve">N3054V  </v>
      </c>
      <c r="BE180">
        <v>2</v>
      </c>
      <c r="BG180">
        <v>0</v>
      </c>
      <c r="BH180">
        <v>0</v>
      </c>
      <c r="BI180">
        <v>0</v>
      </c>
      <c r="BJ180">
        <v>700</v>
      </c>
      <c r="BK180">
        <v>0</v>
      </c>
      <c r="BL180" t="s">
        <v>129</v>
      </c>
      <c r="BM180">
        <v>1</v>
      </c>
      <c r="BN180">
        <v>1</v>
      </c>
      <c r="BO180">
        <v>1</v>
      </c>
      <c r="BP180">
        <v>0</v>
      </c>
      <c r="BT180">
        <v>0</v>
      </c>
      <c r="BU180">
        <v>0</v>
      </c>
      <c r="CE180" t="str">
        <f>"17:56:58.156"</f>
        <v>17:56:58.156</v>
      </c>
      <c r="CF180">
        <v>155762006</v>
      </c>
      <c r="CS180">
        <v>2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130</v>
      </c>
      <c r="DA180">
        <v>142</v>
      </c>
      <c r="DB180">
        <v>2</v>
      </c>
      <c r="DC180" t="s">
        <v>131</v>
      </c>
      <c r="DD180" t="s">
        <v>132</v>
      </c>
      <c r="DG180">
        <v>14160031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"04/23/2024 17:56:58.596"</f>
        <v>04/23/2024 17:56:58.596</v>
      </c>
      <c r="C181" t="str">
        <f t="shared" si="15"/>
        <v>FFDFD3C0</v>
      </c>
      <c r="D181" t="s">
        <v>133</v>
      </c>
      <c r="E181">
        <v>20</v>
      </c>
      <c r="H181">
        <v>329</v>
      </c>
      <c r="I181" t="s">
        <v>134</v>
      </c>
      <c r="J181" t="s">
        <v>135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"17:56:58.148"</f>
        <v>17:56:58.148</v>
      </c>
      <c r="T181" t="str">
        <f>"17:56:57.848"</f>
        <v>17:56:57.848</v>
      </c>
      <c r="U181" t="str">
        <f t="shared" si="12"/>
        <v>A334DD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9</v>
      </c>
      <c r="AF181" t="s">
        <v>126</v>
      </c>
      <c r="AG181">
        <v>0</v>
      </c>
      <c r="AH181">
        <v>0</v>
      </c>
      <c r="AI181">
        <v>1</v>
      </c>
      <c r="AJ181">
        <v>0</v>
      </c>
      <c r="AK181" t="s">
        <v>266</v>
      </c>
      <c r="AL181">
        <v>64.797040999999993</v>
      </c>
      <c r="AM181" t="s">
        <v>267</v>
      </c>
      <c r="AN181">
        <v>-147.89541700000001</v>
      </c>
      <c r="AO181">
        <v>100</v>
      </c>
      <c r="AP181">
        <v>700</v>
      </c>
      <c r="AQ181" t="s">
        <v>138</v>
      </c>
      <c r="AR181">
        <v>-70</v>
      </c>
      <c r="AS181">
        <v>-98</v>
      </c>
      <c r="AT181">
        <v>320</v>
      </c>
      <c r="BB181" t="str">
        <f t="shared" si="13"/>
        <v>0610</v>
      </c>
      <c r="BC181">
        <v>1</v>
      </c>
      <c r="BD181" t="str">
        <f t="shared" si="14"/>
        <v xml:space="preserve">N3054V  </v>
      </c>
      <c r="BE181">
        <v>2</v>
      </c>
      <c r="BG181">
        <v>0</v>
      </c>
      <c r="BH181">
        <v>0</v>
      </c>
      <c r="BI181">
        <v>0</v>
      </c>
      <c r="BJ181">
        <v>700</v>
      </c>
      <c r="BK181">
        <v>0</v>
      </c>
      <c r="BL181" t="s">
        <v>129</v>
      </c>
      <c r="BM181">
        <v>1</v>
      </c>
      <c r="BN181">
        <v>1</v>
      </c>
      <c r="BO181">
        <v>1</v>
      </c>
      <c r="BP181">
        <v>0</v>
      </c>
      <c r="BT181">
        <v>0</v>
      </c>
      <c r="BU181">
        <v>0</v>
      </c>
      <c r="CE181" t="str">
        <f>"17:56:58.156"</f>
        <v>17:56:58.156</v>
      </c>
      <c r="CF181">
        <v>155762006</v>
      </c>
      <c r="CS181">
        <v>2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130</v>
      </c>
      <c r="DA181">
        <v>142</v>
      </c>
      <c r="DB181">
        <v>2</v>
      </c>
      <c r="DC181" t="s">
        <v>131</v>
      </c>
      <c r="DD181" t="s">
        <v>132</v>
      </c>
      <c r="DG181">
        <v>14160031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25">
      <c r="A182" t="str">
        <f>"04/23/2024 17:56:58.596"</f>
        <v>04/23/2024 17:56:58.596</v>
      </c>
      <c r="C182" t="str">
        <f t="shared" si="15"/>
        <v>FFDFD3C0</v>
      </c>
      <c r="D182" t="s">
        <v>139</v>
      </c>
      <c r="E182">
        <v>1</v>
      </c>
      <c r="H182">
        <v>216</v>
      </c>
      <c r="I182" t="s">
        <v>140</v>
      </c>
      <c r="J182" t="s">
        <v>141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"17:56:58.148"</f>
        <v>17:56:58.148</v>
      </c>
      <c r="T182" t="str">
        <f>"17:56:57.848"</f>
        <v>17:56:57.848</v>
      </c>
      <c r="U182" t="str">
        <f t="shared" si="12"/>
        <v>A334DD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9</v>
      </c>
      <c r="AF182" t="s">
        <v>126</v>
      </c>
      <c r="AG182">
        <v>0</v>
      </c>
      <c r="AH182">
        <v>0</v>
      </c>
      <c r="AI182">
        <v>1</v>
      </c>
      <c r="AJ182">
        <v>0</v>
      </c>
      <c r="AK182" t="s">
        <v>266</v>
      </c>
      <c r="AL182">
        <v>64.797040999999993</v>
      </c>
      <c r="AM182" t="s">
        <v>267</v>
      </c>
      <c r="AN182">
        <v>-147.89541700000001</v>
      </c>
      <c r="AO182">
        <v>100</v>
      </c>
      <c r="AP182">
        <v>700</v>
      </c>
      <c r="AQ182" t="s">
        <v>138</v>
      </c>
      <c r="AR182">
        <v>-70</v>
      </c>
      <c r="AS182">
        <v>-98</v>
      </c>
      <c r="AT182">
        <v>320</v>
      </c>
      <c r="BB182" t="str">
        <f t="shared" si="13"/>
        <v>0610</v>
      </c>
      <c r="BC182">
        <v>1</v>
      </c>
      <c r="BD182" t="str">
        <f t="shared" si="14"/>
        <v xml:space="preserve">N3054V  </v>
      </c>
      <c r="BE182">
        <v>2</v>
      </c>
      <c r="BG182">
        <v>0</v>
      </c>
      <c r="BH182">
        <v>0</v>
      </c>
      <c r="BI182">
        <v>0</v>
      </c>
      <c r="BJ182">
        <v>700</v>
      </c>
      <c r="BK182">
        <v>0</v>
      </c>
      <c r="BL182" t="s">
        <v>129</v>
      </c>
      <c r="BM182">
        <v>1</v>
      </c>
      <c r="BN182">
        <v>1</v>
      </c>
      <c r="BO182">
        <v>1</v>
      </c>
      <c r="BP182">
        <v>0</v>
      </c>
      <c r="BT182">
        <v>0</v>
      </c>
      <c r="BU182">
        <v>0</v>
      </c>
      <c r="CE182" t="str">
        <f>"17:56:58.156"</f>
        <v>17:56:58.156</v>
      </c>
      <c r="CF182">
        <v>155762006</v>
      </c>
      <c r="CS182">
        <v>2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130</v>
      </c>
      <c r="DA182">
        <v>142</v>
      </c>
      <c r="DB182">
        <v>2</v>
      </c>
      <c r="DC182" t="s">
        <v>131</v>
      </c>
      <c r="DD182" t="s">
        <v>132</v>
      </c>
      <c r="DG182">
        <v>14160031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"04/23/2024 17:56:59.674"</f>
        <v>04/23/2024 17:56:59.674</v>
      </c>
      <c r="C183" t="str">
        <f t="shared" si="15"/>
        <v>FFDFD3C0</v>
      </c>
      <c r="D183" t="s">
        <v>123</v>
      </c>
      <c r="E183">
        <v>21</v>
      </c>
      <c r="F183">
        <v>1021</v>
      </c>
      <c r="G183" t="s">
        <v>124</v>
      </c>
      <c r="J183" t="s">
        <v>125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 t="shared" ref="S183:T185" si="18">"17:56:59.289"</f>
        <v>17:56:59.289</v>
      </c>
      <c r="T183" t="str">
        <f t="shared" si="18"/>
        <v>17:56:59.289</v>
      </c>
      <c r="U183" t="str">
        <f t="shared" si="12"/>
        <v>A334DD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9</v>
      </c>
      <c r="AF183" t="s">
        <v>126</v>
      </c>
      <c r="AG183">
        <v>0</v>
      </c>
      <c r="AH183">
        <v>0</v>
      </c>
      <c r="AI183">
        <v>1</v>
      </c>
      <c r="AJ183">
        <v>0</v>
      </c>
      <c r="AK183" t="s">
        <v>268</v>
      </c>
      <c r="AL183">
        <v>64.796484000000007</v>
      </c>
      <c r="AM183" t="s">
        <v>269</v>
      </c>
      <c r="AN183">
        <v>-147.896233</v>
      </c>
      <c r="AO183">
        <v>100</v>
      </c>
      <c r="AP183">
        <v>700</v>
      </c>
      <c r="AQ183" t="s">
        <v>138</v>
      </c>
      <c r="AR183">
        <v>-70</v>
      </c>
      <c r="AS183">
        <v>-99</v>
      </c>
      <c r="AT183">
        <v>128</v>
      </c>
      <c r="BB183" t="str">
        <f t="shared" si="13"/>
        <v>0610</v>
      </c>
      <c r="BC183">
        <v>1</v>
      </c>
      <c r="BD183" t="str">
        <f t="shared" si="14"/>
        <v xml:space="preserve">N3054V  </v>
      </c>
      <c r="BE183">
        <v>2</v>
      </c>
      <c r="BG183">
        <v>0</v>
      </c>
      <c r="BH183">
        <v>0</v>
      </c>
      <c r="BI183">
        <v>0</v>
      </c>
      <c r="BJ183">
        <v>700</v>
      </c>
      <c r="BK183">
        <v>0</v>
      </c>
      <c r="BL183" t="s">
        <v>129</v>
      </c>
      <c r="BM183">
        <v>1</v>
      </c>
      <c r="BN183">
        <v>1</v>
      </c>
      <c r="BO183">
        <v>1</v>
      </c>
      <c r="BP183">
        <v>0</v>
      </c>
      <c r="BT183">
        <v>0</v>
      </c>
      <c r="BU183">
        <v>0</v>
      </c>
      <c r="CE183" t="str">
        <f>"17:56:59.296"</f>
        <v>17:56:59.296</v>
      </c>
      <c r="CF183">
        <v>295650964</v>
      </c>
      <c r="CS183">
        <v>2</v>
      </c>
      <c r="CT183">
        <v>2</v>
      </c>
      <c r="CU183">
        <v>0</v>
      </c>
      <c r="CV183">
        <v>2</v>
      </c>
      <c r="CW183">
        <v>0</v>
      </c>
      <c r="CX183">
        <v>5</v>
      </c>
      <c r="CY183">
        <v>7</v>
      </c>
      <c r="CZ183" t="s">
        <v>130</v>
      </c>
      <c r="DA183">
        <v>142</v>
      </c>
      <c r="DB183">
        <v>3</v>
      </c>
      <c r="DC183" t="s">
        <v>131</v>
      </c>
      <c r="DD183" t="s">
        <v>132</v>
      </c>
      <c r="DG183">
        <v>68692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"04/23/2024 17:56:59.674"</f>
        <v>04/23/2024 17:56:59.674</v>
      </c>
      <c r="C184" t="str">
        <f t="shared" si="15"/>
        <v>FFDFD3C0</v>
      </c>
      <c r="D184" t="s">
        <v>133</v>
      </c>
      <c r="E184">
        <v>20</v>
      </c>
      <c r="H184">
        <v>329</v>
      </c>
      <c r="I184" t="s">
        <v>134</v>
      </c>
      <c r="J184" t="s">
        <v>135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 t="shared" si="18"/>
        <v>17:56:59.289</v>
      </c>
      <c r="T184" t="str">
        <f t="shared" si="18"/>
        <v>17:56:59.289</v>
      </c>
      <c r="U184" t="str">
        <f t="shared" si="12"/>
        <v>A334DD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9</v>
      </c>
      <c r="AF184" t="s">
        <v>126</v>
      </c>
      <c r="AG184">
        <v>0</v>
      </c>
      <c r="AH184">
        <v>0</v>
      </c>
      <c r="AI184">
        <v>1</v>
      </c>
      <c r="AJ184">
        <v>0</v>
      </c>
      <c r="AK184" t="s">
        <v>268</v>
      </c>
      <c r="AL184">
        <v>64.796484000000007</v>
      </c>
      <c r="AM184" t="s">
        <v>269</v>
      </c>
      <c r="AN184">
        <v>-147.896233</v>
      </c>
      <c r="AO184">
        <v>100</v>
      </c>
      <c r="AP184">
        <v>700</v>
      </c>
      <c r="AQ184" t="s">
        <v>138</v>
      </c>
      <c r="AR184">
        <v>-70</v>
      </c>
      <c r="AS184">
        <v>-99</v>
      </c>
      <c r="AT184">
        <v>128</v>
      </c>
      <c r="BB184" t="str">
        <f t="shared" si="13"/>
        <v>0610</v>
      </c>
      <c r="BC184">
        <v>1</v>
      </c>
      <c r="BD184" t="str">
        <f t="shared" si="14"/>
        <v xml:space="preserve">N3054V  </v>
      </c>
      <c r="BE184">
        <v>2</v>
      </c>
      <c r="BG184">
        <v>0</v>
      </c>
      <c r="BH184">
        <v>0</v>
      </c>
      <c r="BI184">
        <v>0</v>
      </c>
      <c r="BJ184">
        <v>700</v>
      </c>
      <c r="BK184">
        <v>0</v>
      </c>
      <c r="BL184" t="s">
        <v>129</v>
      </c>
      <c r="BM184">
        <v>1</v>
      </c>
      <c r="BN184">
        <v>1</v>
      </c>
      <c r="BO184">
        <v>1</v>
      </c>
      <c r="BP184">
        <v>0</v>
      </c>
      <c r="BT184">
        <v>0</v>
      </c>
      <c r="BU184">
        <v>0</v>
      </c>
      <c r="CE184" t="str">
        <f>"17:56:59.296"</f>
        <v>17:56:59.296</v>
      </c>
      <c r="CF184">
        <v>295650964</v>
      </c>
      <c r="CS184">
        <v>2</v>
      </c>
      <c r="CT184">
        <v>2</v>
      </c>
      <c r="CU184">
        <v>0</v>
      </c>
      <c r="CV184">
        <v>2</v>
      </c>
      <c r="CW184">
        <v>0</v>
      </c>
      <c r="CX184">
        <v>5</v>
      </c>
      <c r="CY184">
        <v>7</v>
      </c>
      <c r="CZ184" t="s">
        <v>130</v>
      </c>
      <c r="DA184">
        <v>142</v>
      </c>
      <c r="DB184">
        <v>3</v>
      </c>
      <c r="DC184" t="s">
        <v>131</v>
      </c>
      <c r="DD184" t="s">
        <v>132</v>
      </c>
      <c r="DG184">
        <v>68692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"04/23/2024 17:56:59.720"</f>
        <v>04/23/2024 17:56:59.720</v>
      </c>
      <c r="C185" t="str">
        <f t="shared" si="15"/>
        <v>FFDFD3C0</v>
      </c>
      <c r="D185" t="s">
        <v>139</v>
      </c>
      <c r="E185">
        <v>1</v>
      </c>
      <c r="H185">
        <v>216</v>
      </c>
      <c r="I185" t="s">
        <v>140</v>
      </c>
      <c r="J185" t="s">
        <v>141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 t="shared" si="18"/>
        <v>17:56:59.289</v>
      </c>
      <c r="T185" t="str">
        <f t="shared" si="18"/>
        <v>17:56:59.289</v>
      </c>
      <c r="U185" t="str">
        <f t="shared" si="12"/>
        <v>A334DD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9</v>
      </c>
      <c r="AF185" t="s">
        <v>126</v>
      </c>
      <c r="AG185">
        <v>0</v>
      </c>
      <c r="AH185">
        <v>0</v>
      </c>
      <c r="AI185">
        <v>1</v>
      </c>
      <c r="AJ185">
        <v>0</v>
      </c>
      <c r="AK185" t="s">
        <v>268</v>
      </c>
      <c r="AL185">
        <v>64.796484000000007</v>
      </c>
      <c r="AM185" t="s">
        <v>269</v>
      </c>
      <c r="AN185">
        <v>-147.896233</v>
      </c>
      <c r="AO185">
        <v>100</v>
      </c>
      <c r="AP185">
        <v>700</v>
      </c>
      <c r="AQ185" t="s">
        <v>138</v>
      </c>
      <c r="AR185">
        <v>-70</v>
      </c>
      <c r="AS185">
        <v>-99</v>
      </c>
      <c r="AT185">
        <v>128</v>
      </c>
      <c r="BB185" t="str">
        <f t="shared" si="13"/>
        <v>0610</v>
      </c>
      <c r="BC185">
        <v>1</v>
      </c>
      <c r="BD185" t="str">
        <f t="shared" si="14"/>
        <v xml:space="preserve">N3054V  </v>
      </c>
      <c r="BE185">
        <v>2</v>
      </c>
      <c r="BG185">
        <v>0</v>
      </c>
      <c r="BH185">
        <v>0</v>
      </c>
      <c r="BI185">
        <v>0</v>
      </c>
      <c r="BJ185">
        <v>700</v>
      </c>
      <c r="BK185">
        <v>0</v>
      </c>
      <c r="BL185" t="s">
        <v>129</v>
      </c>
      <c r="BM185">
        <v>1</v>
      </c>
      <c r="BN185">
        <v>1</v>
      </c>
      <c r="BO185">
        <v>1</v>
      </c>
      <c r="BP185">
        <v>0</v>
      </c>
      <c r="BT185">
        <v>0</v>
      </c>
      <c r="BU185">
        <v>0</v>
      </c>
      <c r="CE185" t="str">
        <f>"17:56:59.296"</f>
        <v>17:56:59.296</v>
      </c>
      <c r="CF185">
        <v>295650964</v>
      </c>
      <c r="CS185">
        <v>2</v>
      </c>
      <c r="CT185">
        <v>2</v>
      </c>
      <c r="CU185">
        <v>0</v>
      </c>
      <c r="CV185">
        <v>2</v>
      </c>
      <c r="CW185">
        <v>0</v>
      </c>
      <c r="CX185">
        <v>5</v>
      </c>
      <c r="CY185">
        <v>7</v>
      </c>
      <c r="CZ185" t="s">
        <v>130</v>
      </c>
      <c r="DA185">
        <v>142</v>
      </c>
      <c r="DB185">
        <v>3</v>
      </c>
      <c r="DC185" t="s">
        <v>131</v>
      </c>
      <c r="DD185" t="s">
        <v>132</v>
      </c>
      <c r="DG185">
        <v>68692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>"04/23/2024 17:57:03.188"</f>
        <v>04/23/2024 17:57:03.188</v>
      </c>
      <c r="C186" t="str">
        <f t="shared" si="15"/>
        <v>FFDFD3C0</v>
      </c>
      <c r="D186" t="s">
        <v>123</v>
      </c>
      <c r="E186">
        <v>21</v>
      </c>
      <c r="F186">
        <v>1021</v>
      </c>
      <c r="G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"17:57:02.805"</f>
        <v>17:57:02.805</v>
      </c>
      <c r="T186" t="str">
        <f>"17:57:01.805"</f>
        <v>17:57:01.805</v>
      </c>
      <c r="U186" t="str">
        <f t="shared" si="12"/>
        <v>A334DD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9</v>
      </c>
      <c r="AF186" t="s">
        <v>126</v>
      </c>
      <c r="AG186">
        <v>0</v>
      </c>
      <c r="AH186">
        <v>0</v>
      </c>
      <c r="AI186">
        <v>1</v>
      </c>
      <c r="AJ186">
        <v>0</v>
      </c>
      <c r="AK186" t="s">
        <v>270</v>
      </c>
      <c r="AL186">
        <v>64.794895999999994</v>
      </c>
      <c r="AM186" t="s">
        <v>271</v>
      </c>
      <c r="AN186">
        <v>-147.898979</v>
      </c>
      <c r="AO186">
        <v>100</v>
      </c>
      <c r="AP186">
        <v>700</v>
      </c>
      <c r="AQ186" t="s">
        <v>138</v>
      </c>
      <c r="AR186">
        <v>-71</v>
      </c>
      <c r="AS186">
        <v>-100</v>
      </c>
      <c r="AT186">
        <v>192</v>
      </c>
      <c r="BB186" t="str">
        <f t="shared" si="13"/>
        <v>0610</v>
      </c>
      <c r="BC186">
        <v>1</v>
      </c>
      <c r="BD186" t="str">
        <f t="shared" si="14"/>
        <v xml:space="preserve">N3054V  </v>
      </c>
      <c r="BE186">
        <v>2</v>
      </c>
      <c r="BG186">
        <v>0</v>
      </c>
      <c r="BH186">
        <v>0</v>
      </c>
      <c r="BI186">
        <v>0</v>
      </c>
      <c r="BJ186">
        <v>725</v>
      </c>
      <c r="BK186">
        <v>25</v>
      </c>
      <c r="BL186" t="s">
        <v>129</v>
      </c>
      <c r="BM186">
        <v>1</v>
      </c>
      <c r="BN186">
        <v>1</v>
      </c>
      <c r="BO186">
        <v>1</v>
      </c>
      <c r="BP186">
        <v>0</v>
      </c>
      <c r="BT186">
        <v>0</v>
      </c>
      <c r="BU186">
        <v>0</v>
      </c>
      <c r="CE186" t="str">
        <f>"17:57:02.805"</f>
        <v>17:57:02.805</v>
      </c>
      <c r="CF186">
        <v>805309022</v>
      </c>
      <c r="CS186">
        <v>2</v>
      </c>
      <c r="CT186">
        <v>2</v>
      </c>
      <c r="CU186">
        <v>0</v>
      </c>
      <c r="CV186">
        <v>2</v>
      </c>
      <c r="CW186">
        <v>0</v>
      </c>
      <c r="CX186">
        <v>3</v>
      </c>
      <c r="CY186">
        <v>7</v>
      </c>
      <c r="CZ186" t="s">
        <v>130</v>
      </c>
      <c r="DA186">
        <v>142</v>
      </c>
      <c r="DB186">
        <v>3</v>
      </c>
      <c r="DC186" t="s">
        <v>131</v>
      </c>
      <c r="DD186" t="s">
        <v>132</v>
      </c>
      <c r="DG186">
        <v>68956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>"04/23/2024 17:57:03.235"</f>
        <v>04/23/2024 17:57:03.235</v>
      </c>
      <c r="C187" t="str">
        <f t="shared" si="15"/>
        <v>FFDFD3C0</v>
      </c>
      <c r="D187" t="s">
        <v>133</v>
      </c>
      <c r="E187">
        <v>20</v>
      </c>
      <c r="H187">
        <v>329</v>
      </c>
      <c r="I187" t="s">
        <v>134</v>
      </c>
      <c r="J187" t="s">
        <v>135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"17:57:02.805"</f>
        <v>17:57:02.805</v>
      </c>
      <c r="T187" t="str">
        <f>"17:57:01.805"</f>
        <v>17:57:01.805</v>
      </c>
      <c r="U187" t="str">
        <f t="shared" si="12"/>
        <v>A334DD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9</v>
      </c>
      <c r="AF187" t="s">
        <v>126</v>
      </c>
      <c r="AG187">
        <v>0</v>
      </c>
      <c r="AH187">
        <v>0</v>
      </c>
      <c r="AI187">
        <v>1</v>
      </c>
      <c r="AJ187">
        <v>0</v>
      </c>
      <c r="AK187" t="s">
        <v>270</v>
      </c>
      <c r="AL187">
        <v>64.794895999999994</v>
      </c>
      <c r="AM187" t="s">
        <v>271</v>
      </c>
      <c r="AN187">
        <v>-147.898979</v>
      </c>
      <c r="AO187">
        <v>100</v>
      </c>
      <c r="AP187">
        <v>700</v>
      </c>
      <c r="AQ187" t="s">
        <v>138</v>
      </c>
      <c r="AR187">
        <v>-71</v>
      </c>
      <c r="AS187">
        <v>-100</v>
      </c>
      <c r="AT187">
        <v>192</v>
      </c>
      <c r="BB187" t="str">
        <f t="shared" si="13"/>
        <v>0610</v>
      </c>
      <c r="BC187">
        <v>1</v>
      </c>
      <c r="BD187" t="str">
        <f t="shared" si="14"/>
        <v xml:space="preserve">N3054V  </v>
      </c>
      <c r="BE187">
        <v>2</v>
      </c>
      <c r="BG187">
        <v>0</v>
      </c>
      <c r="BH187">
        <v>0</v>
      </c>
      <c r="BI187">
        <v>0</v>
      </c>
      <c r="BJ187">
        <v>725</v>
      </c>
      <c r="BK187">
        <v>25</v>
      </c>
      <c r="BL187" t="s">
        <v>129</v>
      </c>
      <c r="BM187">
        <v>1</v>
      </c>
      <c r="BN187">
        <v>1</v>
      </c>
      <c r="BO187">
        <v>1</v>
      </c>
      <c r="BP187">
        <v>0</v>
      </c>
      <c r="BT187">
        <v>0</v>
      </c>
      <c r="BU187">
        <v>0</v>
      </c>
      <c r="CE187" t="str">
        <f>"17:57:02.805"</f>
        <v>17:57:02.805</v>
      </c>
      <c r="CF187">
        <v>805309022</v>
      </c>
      <c r="CS187">
        <v>2</v>
      </c>
      <c r="CT187">
        <v>2</v>
      </c>
      <c r="CU187">
        <v>0</v>
      </c>
      <c r="CV187">
        <v>2</v>
      </c>
      <c r="CW187">
        <v>0</v>
      </c>
      <c r="CX187">
        <v>3</v>
      </c>
      <c r="CY187">
        <v>7</v>
      </c>
      <c r="CZ187" t="s">
        <v>130</v>
      </c>
      <c r="DA187">
        <v>142</v>
      </c>
      <c r="DB187">
        <v>3</v>
      </c>
      <c r="DC187" t="s">
        <v>131</v>
      </c>
      <c r="DD187" t="s">
        <v>132</v>
      </c>
      <c r="DG187">
        <v>68956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>"04/23/2024 17:57:03.235"</f>
        <v>04/23/2024 17:57:03.235</v>
      </c>
      <c r="C188" t="str">
        <f t="shared" si="15"/>
        <v>FFDFD3C0</v>
      </c>
      <c r="D188" t="s">
        <v>139</v>
      </c>
      <c r="E188">
        <v>1</v>
      </c>
      <c r="H188">
        <v>216</v>
      </c>
      <c r="I188" t="s">
        <v>140</v>
      </c>
      <c r="J188" t="s">
        <v>141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"17:57:02.805"</f>
        <v>17:57:02.805</v>
      </c>
      <c r="T188" t="str">
        <f>"17:57:01.805"</f>
        <v>17:57:01.805</v>
      </c>
      <c r="U188" t="str">
        <f t="shared" si="12"/>
        <v>A334DD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9</v>
      </c>
      <c r="AF188" t="s">
        <v>126</v>
      </c>
      <c r="AG188">
        <v>0</v>
      </c>
      <c r="AH188">
        <v>0</v>
      </c>
      <c r="AI188">
        <v>1</v>
      </c>
      <c r="AJ188">
        <v>0</v>
      </c>
      <c r="AK188" t="s">
        <v>270</v>
      </c>
      <c r="AL188">
        <v>64.794895999999994</v>
      </c>
      <c r="AM188" t="s">
        <v>271</v>
      </c>
      <c r="AN188">
        <v>-147.898979</v>
      </c>
      <c r="AO188">
        <v>100</v>
      </c>
      <c r="AP188">
        <v>700</v>
      </c>
      <c r="AQ188" t="s">
        <v>138</v>
      </c>
      <c r="AR188">
        <v>-71</v>
      </c>
      <c r="AS188">
        <v>-100</v>
      </c>
      <c r="AT188">
        <v>192</v>
      </c>
      <c r="BB188" t="str">
        <f t="shared" si="13"/>
        <v>0610</v>
      </c>
      <c r="BC188">
        <v>1</v>
      </c>
      <c r="BD188" t="str">
        <f t="shared" si="14"/>
        <v xml:space="preserve">N3054V  </v>
      </c>
      <c r="BE188">
        <v>2</v>
      </c>
      <c r="BG188">
        <v>0</v>
      </c>
      <c r="BH188">
        <v>0</v>
      </c>
      <c r="BI188">
        <v>0</v>
      </c>
      <c r="BJ188">
        <v>725</v>
      </c>
      <c r="BK188">
        <v>25</v>
      </c>
      <c r="BL188" t="s">
        <v>129</v>
      </c>
      <c r="BM188">
        <v>1</v>
      </c>
      <c r="BN188">
        <v>1</v>
      </c>
      <c r="BO188">
        <v>1</v>
      </c>
      <c r="BP188">
        <v>0</v>
      </c>
      <c r="BT188">
        <v>0</v>
      </c>
      <c r="BU188">
        <v>0</v>
      </c>
      <c r="CE188" t="str">
        <f>"17:57:02.805"</f>
        <v>17:57:02.805</v>
      </c>
      <c r="CF188">
        <v>805309022</v>
      </c>
      <c r="CS188">
        <v>2</v>
      </c>
      <c r="CT188">
        <v>2</v>
      </c>
      <c r="CU188">
        <v>0</v>
      </c>
      <c r="CV188">
        <v>2</v>
      </c>
      <c r="CW188">
        <v>0</v>
      </c>
      <c r="CX188">
        <v>3</v>
      </c>
      <c r="CY188">
        <v>7</v>
      </c>
      <c r="CZ188" t="s">
        <v>130</v>
      </c>
      <c r="DA188">
        <v>142</v>
      </c>
      <c r="DB188">
        <v>3</v>
      </c>
      <c r="DC188" t="s">
        <v>131</v>
      </c>
      <c r="DD188" t="s">
        <v>132</v>
      </c>
      <c r="DG188">
        <v>68956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>"04/23/2024 17:57:04.079"</f>
        <v>04/23/2024 17:57:04.079</v>
      </c>
      <c r="C189" t="str">
        <f t="shared" si="15"/>
        <v>FFDFD3C0</v>
      </c>
      <c r="D189" t="s">
        <v>123</v>
      </c>
      <c r="E189">
        <v>21</v>
      </c>
      <c r="F189">
        <v>1021</v>
      </c>
      <c r="G189" t="s">
        <v>124</v>
      </c>
      <c r="J189" t="s">
        <v>125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"17:57:03.734"</f>
        <v>17:57:03.734</v>
      </c>
      <c r="T189" t="str">
        <f>"17:57:03.334"</f>
        <v>17:57:03.334</v>
      </c>
      <c r="U189" t="str">
        <f t="shared" si="12"/>
        <v>A334DD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9</v>
      </c>
      <c r="AF189" t="s">
        <v>126</v>
      </c>
      <c r="AG189">
        <v>0</v>
      </c>
      <c r="AH189">
        <v>0</v>
      </c>
      <c r="AI189">
        <v>1</v>
      </c>
      <c r="AJ189">
        <v>0</v>
      </c>
      <c r="AK189" t="s">
        <v>272</v>
      </c>
      <c r="AL189">
        <v>64.794466</v>
      </c>
      <c r="AM189" t="s">
        <v>273</v>
      </c>
      <c r="AN189">
        <v>-147.899666</v>
      </c>
      <c r="AO189">
        <v>100</v>
      </c>
      <c r="AP189">
        <v>700</v>
      </c>
      <c r="AQ189" t="s">
        <v>138</v>
      </c>
      <c r="AR189">
        <v>-71</v>
      </c>
      <c r="AS189">
        <v>-100</v>
      </c>
      <c r="AT189">
        <v>256</v>
      </c>
      <c r="BB189" t="str">
        <f t="shared" si="13"/>
        <v>0610</v>
      </c>
      <c r="BC189">
        <v>1</v>
      </c>
      <c r="BD189" t="str">
        <f t="shared" si="14"/>
        <v xml:space="preserve">N3054V  </v>
      </c>
      <c r="BE189">
        <v>2</v>
      </c>
      <c r="BG189">
        <v>0</v>
      </c>
      <c r="BH189">
        <v>0</v>
      </c>
      <c r="BI189">
        <v>0</v>
      </c>
      <c r="BJ189">
        <v>725</v>
      </c>
      <c r="BK189">
        <v>25</v>
      </c>
      <c r="BL189" t="s">
        <v>129</v>
      </c>
      <c r="BM189">
        <v>1</v>
      </c>
      <c r="BN189">
        <v>1</v>
      </c>
      <c r="BO189">
        <v>1</v>
      </c>
      <c r="BP189">
        <v>0</v>
      </c>
      <c r="BT189">
        <v>0</v>
      </c>
      <c r="BU189">
        <v>0</v>
      </c>
      <c r="CE189" t="str">
        <f>"17:57:03.735"</f>
        <v>17:57:03.735</v>
      </c>
      <c r="CF189">
        <v>735218386</v>
      </c>
      <c r="CS189">
        <v>2</v>
      </c>
      <c r="CT189">
        <v>2</v>
      </c>
      <c r="CU189">
        <v>0</v>
      </c>
      <c r="CV189">
        <v>2</v>
      </c>
      <c r="CW189">
        <v>0</v>
      </c>
      <c r="CX189">
        <v>6</v>
      </c>
      <c r="CY189">
        <v>7</v>
      </c>
      <c r="CZ189" t="s">
        <v>130</v>
      </c>
      <c r="DA189">
        <v>142</v>
      </c>
      <c r="DB189">
        <v>2</v>
      </c>
      <c r="DC189" t="s">
        <v>131</v>
      </c>
      <c r="DD189" t="s">
        <v>132</v>
      </c>
      <c r="DG189">
        <v>14160375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>"04/23/2024 17:57:04.126"</f>
        <v>04/23/2024 17:57:04.126</v>
      </c>
      <c r="C190" t="str">
        <f t="shared" si="15"/>
        <v>FFDFD3C0</v>
      </c>
      <c r="D190" t="s">
        <v>133</v>
      </c>
      <c r="E190">
        <v>20</v>
      </c>
      <c r="H190">
        <v>329</v>
      </c>
      <c r="I190" t="s">
        <v>134</v>
      </c>
      <c r="J190" t="s">
        <v>135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"17:57:03.734"</f>
        <v>17:57:03.734</v>
      </c>
      <c r="T190" t="str">
        <f>"17:57:03.334"</f>
        <v>17:57:03.334</v>
      </c>
      <c r="U190" t="str">
        <f t="shared" si="12"/>
        <v>A334DD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9</v>
      </c>
      <c r="AF190" t="s">
        <v>126</v>
      </c>
      <c r="AG190">
        <v>0</v>
      </c>
      <c r="AH190">
        <v>0</v>
      </c>
      <c r="AI190">
        <v>1</v>
      </c>
      <c r="AJ190">
        <v>0</v>
      </c>
      <c r="AK190" t="s">
        <v>272</v>
      </c>
      <c r="AL190">
        <v>64.794466</v>
      </c>
      <c r="AM190" t="s">
        <v>273</v>
      </c>
      <c r="AN190">
        <v>-147.899666</v>
      </c>
      <c r="AO190">
        <v>100</v>
      </c>
      <c r="AP190">
        <v>700</v>
      </c>
      <c r="AQ190" t="s">
        <v>138</v>
      </c>
      <c r="AR190">
        <v>-71</v>
      </c>
      <c r="AS190">
        <v>-100</v>
      </c>
      <c r="AT190">
        <v>256</v>
      </c>
      <c r="BB190" t="str">
        <f t="shared" si="13"/>
        <v>0610</v>
      </c>
      <c r="BC190">
        <v>1</v>
      </c>
      <c r="BD190" t="str">
        <f t="shared" si="14"/>
        <v xml:space="preserve">N3054V  </v>
      </c>
      <c r="BE190">
        <v>2</v>
      </c>
      <c r="BG190">
        <v>0</v>
      </c>
      <c r="BH190">
        <v>0</v>
      </c>
      <c r="BI190">
        <v>0</v>
      </c>
      <c r="BJ190">
        <v>725</v>
      </c>
      <c r="BK190">
        <v>25</v>
      </c>
      <c r="BL190" t="s">
        <v>129</v>
      </c>
      <c r="BM190">
        <v>1</v>
      </c>
      <c r="BN190">
        <v>1</v>
      </c>
      <c r="BO190">
        <v>1</v>
      </c>
      <c r="BP190">
        <v>0</v>
      </c>
      <c r="BT190">
        <v>0</v>
      </c>
      <c r="BU190">
        <v>0</v>
      </c>
      <c r="CE190" t="str">
        <f>"17:57:03.735"</f>
        <v>17:57:03.735</v>
      </c>
      <c r="CF190">
        <v>735218386</v>
      </c>
      <c r="CS190">
        <v>2</v>
      </c>
      <c r="CT190">
        <v>2</v>
      </c>
      <c r="CU190">
        <v>0</v>
      </c>
      <c r="CV190">
        <v>2</v>
      </c>
      <c r="CW190">
        <v>0</v>
      </c>
      <c r="CX190">
        <v>6</v>
      </c>
      <c r="CY190">
        <v>7</v>
      </c>
      <c r="CZ190" t="s">
        <v>130</v>
      </c>
      <c r="DA190">
        <v>142</v>
      </c>
      <c r="DB190">
        <v>2</v>
      </c>
      <c r="DC190" t="s">
        <v>131</v>
      </c>
      <c r="DD190" t="s">
        <v>132</v>
      </c>
      <c r="DG190">
        <v>14160375</v>
      </c>
      <c r="DI190">
        <v>0</v>
      </c>
      <c r="DJ190">
        <v>0</v>
      </c>
      <c r="DK190">
        <v>1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>"04/23/2024 17:57:04.126"</f>
        <v>04/23/2024 17:57:04.126</v>
      </c>
      <c r="C191" t="str">
        <f t="shared" si="15"/>
        <v>FFDFD3C0</v>
      </c>
      <c r="D191" t="s">
        <v>139</v>
      </c>
      <c r="E191">
        <v>1</v>
      </c>
      <c r="H191">
        <v>216</v>
      </c>
      <c r="I191" t="s">
        <v>140</v>
      </c>
      <c r="J191" t="s">
        <v>141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"17:57:03.734"</f>
        <v>17:57:03.734</v>
      </c>
      <c r="T191" t="str">
        <f>"17:57:03.334"</f>
        <v>17:57:03.334</v>
      </c>
      <c r="U191" t="str">
        <f t="shared" si="12"/>
        <v>A334DD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9</v>
      </c>
      <c r="AF191" t="s">
        <v>126</v>
      </c>
      <c r="AG191">
        <v>0</v>
      </c>
      <c r="AH191">
        <v>0</v>
      </c>
      <c r="AI191">
        <v>1</v>
      </c>
      <c r="AJ191">
        <v>0</v>
      </c>
      <c r="AK191" t="s">
        <v>272</v>
      </c>
      <c r="AL191">
        <v>64.794466</v>
      </c>
      <c r="AM191" t="s">
        <v>273</v>
      </c>
      <c r="AN191">
        <v>-147.899666</v>
      </c>
      <c r="AO191">
        <v>100</v>
      </c>
      <c r="AP191">
        <v>700</v>
      </c>
      <c r="AQ191" t="s">
        <v>138</v>
      </c>
      <c r="AR191">
        <v>-71</v>
      </c>
      <c r="AS191">
        <v>-100</v>
      </c>
      <c r="AT191">
        <v>256</v>
      </c>
      <c r="BB191" t="str">
        <f t="shared" si="13"/>
        <v>0610</v>
      </c>
      <c r="BC191">
        <v>1</v>
      </c>
      <c r="BD191" t="str">
        <f t="shared" si="14"/>
        <v xml:space="preserve">N3054V  </v>
      </c>
      <c r="BE191">
        <v>2</v>
      </c>
      <c r="BG191">
        <v>0</v>
      </c>
      <c r="BH191">
        <v>0</v>
      </c>
      <c r="BI191">
        <v>0</v>
      </c>
      <c r="BJ191">
        <v>725</v>
      </c>
      <c r="BK191">
        <v>25</v>
      </c>
      <c r="BL191" t="s">
        <v>129</v>
      </c>
      <c r="BM191">
        <v>1</v>
      </c>
      <c r="BN191">
        <v>1</v>
      </c>
      <c r="BO191">
        <v>1</v>
      </c>
      <c r="BP191">
        <v>0</v>
      </c>
      <c r="BT191">
        <v>0</v>
      </c>
      <c r="BU191">
        <v>0</v>
      </c>
      <c r="CE191" t="str">
        <f>"17:57:03.735"</f>
        <v>17:57:03.735</v>
      </c>
      <c r="CF191">
        <v>735218386</v>
      </c>
      <c r="CS191">
        <v>2</v>
      </c>
      <c r="CT191">
        <v>2</v>
      </c>
      <c r="CU191">
        <v>0</v>
      </c>
      <c r="CV191">
        <v>2</v>
      </c>
      <c r="CW191">
        <v>0</v>
      </c>
      <c r="CX191">
        <v>6</v>
      </c>
      <c r="CY191">
        <v>7</v>
      </c>
      <c r="CZ191" t="s">
        <v>130</v>
      </c>
      <c r="DA191">
        <v>142</v>
      </c>
      <c r="DB191">
        <v>2</v>
      </c>
      <c r="DC191" t="s">
        <v>131</v>
      </c>
      <c r="DD191" t="s">
        <v>132</v>
      </c>
      <c r="DG191">
        <v>14160375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>"04/23/2024 17:57:06.063"</f>
        <v>04/23/2024 17:57:06.063</v>
      </c>
      <c r="C192" t="str">
        <f t="shared" si="15"/>
        <v>FFDFD3C0</v>
      </c>
      <c r="D192" t="s">
        <v>133</v>
      </c>
      <c r="E192">
        <v>20</v>
      </c>
      <c r="H192">
        <v>329</v>
      </c>
      <c r="I192" t="s">
        <v>134</v>
      </c>
      <c r="J192" t="s">
        <v>135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 t="shared" ref="S192:T194" si="19">"17:57:05.727"</f>
        <v>17:57:05.727</v>
      </c>
      <c r="T192" t="str">
        <f t="shared" si="19"/>
        <v>17:57:05.727</v>
      </c>
      <c r="U192" t="str">
        <f t="shared" si="12"/>
        <v>A334DD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9</v>
      </c>
      <c r="AF192" t="s">
        <v>126</v>
      </c>
      <c r="AG192">
        <v>0</v>
      </c>
      <c r="AH192">
        <v>0</v>
      </c>
      <c r="AI192">
        <v>1</v>
      </c>
      <c r="AJ192">
        <v>0</v>
      </c>
      <c r="AK192" t="s">
        <v>274</v>
      </c>
      <c r="AL192">
        <v>64.793501000000006</v>
      </c>
      <c r="AM192" t="s">
        <v>275</v>
      </c>
      <c r="AN192">
        <v>-147.90114600000001</v>
      </c>
      <c r="AO192">
        <v>100</v>
      </c>
      <c r="AP192">
        <v>700</v>
      </c>
      <c r="AQ192" t="s">
        <v>138</v>
      </c>
      <c r="AR192">
        <v>-71</v>
      </c>
      <c r="AS192">
        <v>-101</v>
      </c>
      <c r="AT192">
        <v>192</v>
      </c>
      <c r="BB192" t="str">
        <f t="shared" si="13"/>
        <v>0610</v>
      </c>
      <c r="BC192">
        <v>1</v>
      </c>
      <c r="BD192" t="str">
        <f t="shared" si="14"/>
        <v xml:space="preserve">N3054V  </v>
      </c>
      <c r="BE192">
        <v>2</v>
      </c>
      <c r="BG192">
        <v>0</v>
      </c>
      <c r="BH192">
        <v>0</v>
      </c>
      <c r="BI192">
        <v>0</v>
      </c>
      <c r="BJ192">
        <v>725</v>
      </c>
      <c r="BK192">
        <v>25</v>
      </c>
      <c r="BL192" t="s">
        <v>129</v>
      </c>
      <c r="BM192">
        <v>1</v>
      </c>
      <c r="BN192">
        <v>1</v>
      </c>
      <c r="BO192">
        <v>1</v>
      </c>
      <c r="BP192">
        <v>0</v>
      </c>
      <c r="BT192">
        <v>0</v>
      </c>
      <c r="BU192">
        <v>0</v>
      </c>
      <c r="CE192" t="str">
        <f>"17:57:05.730"</f>
        <v>17:57:05.730</v>
      </c>
      <c r="CF192">
        <v>730024055</v>
      </c>
      <c r="CS192">
        <v>2</v>
      </c>
      <c r="CT192">
        <v>2</v>
      </c>
      <c r="CU192">
        <v>0</v>
      </c>
      <c r="CV192">
        <v>2</v>
      </c>
      <c r="CW192">
        <v>0</v>
      </c>
      <c r="CX192">
        <v>5</v>
      </c>
      <c r="CY192">
        <v>7</v>
      </c>
      <c r="CZ192" t="s">
        <v>130</v>
      </c>
      <c r="DA192">
        <v>142</v>
      </c>
      <c r="DB192">
        <v>3</v>
      </c>
      <c r="DC192" t="s">
        <v>131</v>
      </c>
      <c r="DD192" t="s">
        <v>132</v>
      </c>
      <c r="DG192">
        <v>69167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>"04/23/2024 17:57:06.125"</f>
        <v>04/23/2024 17:57:06.125</v>
      </c>
      <c r="C193" t="str">
        <f t="shared" si="15"/>
        <v>FFDFD3C0</v>
      </c>
      <c r="D193" t="s">
        <v>139</v>
      </c>
      <c r="E193">
        <v>1</v>
      </c>
      <c r="H193">
        <v>216</v>
      </c>
      <c r="I193" t="s">
        <v>140</v>
      </c>
      <c r="J193" t="s">
        <v>141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 t="shared" si="19"/>
        <v>17:57:05.727</v>
      </c>
      <c r="T193" t="str">
        <f t="shared" si="19"/>
        <v>17:57:05.727</v>
      </c>
      <c r="U193" t="str">
        <f t="shared" si="12"/>
        <v>A334DD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9</v>
      </c>
      <c r="AF193" t="s">
        <v>126</v>
      </c>
      <c r="AG193">
        <v>0</v>
      </c>
      <c r="AH193">
        <v>0</v>
      </c>
      <c r="AI193">
        <v>1</v>
      </c>
      <c r="AJ193">
        <v>0</v>
      </c>
      <c r="AK193" t="s">
        <v>274</v>
      </c>
      <c r="AL193">
        <v>64.793501000000006</v>
      </c>
      <c r="AM193" t="s">
        <v>275</v>
      </c>
      <c r="AN193">
        <v>-147.90114600000001</v>
      </c>
      <c r="AO193">
        <v>100</v>
      </c>
      <c r="AP193">
        <v>700</v>
      </c>
      <c r="AQ193" t="s">
        <v>138</v>
      </c>
      <c r="AR193">
        <v>-71</v>
      </c>
      <c r="AS193">
        <v>-101</v>
      </c>
      <c r="AT193">
        <v>192</v>
      </c>
      <c r="BB193" t="str">
        <f t="shared" si="13"/>
        <v>0610</v>
      </c>
      <c r="BC193">
        <v>1</v>
      </c>
      <c r="BD193" t="str">
        <f t="shared" si="14"/>
        <v xml:space="preserve">N3054V  </v>
      </c>
      <c r="BE193">
        <v>2</v>
      </c>
      <c r="BG193">
        <v>0</v>
      </c>
      <c r="BH193">
        <v>0</v>
      </c>
      <c r="BI193">
        <v>0</v>
      </c>
      <c r="BJ193">
        <v>725</v>
      </c>
      <c r="BK193">
        <v>25</v>
      </c>
      <c r="BL193" t="s">
        <v>129</v>
      </c>
      <c r="BM193">
        <v>1</v>
      </c>
      <c r="BN193">
        <v>1</v>
      </c>
      <c r="BO193">
        <v>1</v>
      </c>
      <c r="BP193">
        <v>0</v>
      </c>
      <c r="BT193">
        <v>0</v>
      </c>
      <c r="BU193">
        <v>0</v>
      </c>
      <c r="CE193" t="str">
        <f>"17:57:05.730"</f>
        <v>17:57:05.730</v>
      </c>
      <c r="CF193">
        <v>730024055</v>
      </c>
      <c r="CS193">
        <v>2</v>
      </c>
      <c r="CT193">
        <v>2</v>
      </c>
      <c r="CU193">
        <v>0</v>
      </c>
      <c r="CV193">
        <v>2</v>
      </c>
      <c r="CW193">
        <v>0</v>
      </c>
      <c r="CX193">
        <v>5</v>
      </c>
      <c r="CY193">
        <v>7</v>
      </c>
      <c r="CZ193" t="s">
        <v>130</v>
      </c>
      <c r="DA193">
        <v>142</v>
      </c>
      <c r="DB193">
        <v>3</v>
      </c>
      <c r="DC193" t="s">
        <v>131</v>
      </c>
      <c r="DD193" t="s">
        <v>132</v>
      </c>
      <c r="DG193">
        <v>69167</v>
      </c>
      <c r="DI193">
        <v>0</v>
      </c>
      <c r="DJ193">
        <v>0</v>
      </c>
      <c r="DK193">
        <v>1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>"04/23/2024 17:57:06.250"</f>
        <v>04/23/2024 17:57:06.250</v>
      </c>
      <c r="C194" t="str">
        <f t="shared" si="15"/>
        <v>FFDFD3C0</v>
      </c>
      <c r="D194" t="s">
        <v>123</v>
      </c>
      <c r="E194">
        <v>21</v>
      </c>
      <c r="F194">
        <v>1021</v>
      </c>
      <c r="G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 t="shared" si="19"/>
        <v>17:57:05.727</v>
      </c>
      <c r="T194" t="str">
        <f t="shared" si="19"/>
        <v>17:57:05.727</v>
      </c>
      <c r="U194" t="str">
        <f t="shared" ref="U194:U257" si="20">"A334DD"</f>
        <v>A334DD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9</v>
      </c>
      <c r="AF194" t="s">
        <v>126</v>
      </c>
      <c r="AG194">
        <v>0</v>
      </c>
      <c r="AH194">
        <v>0</v>
      </c>
      <c r="AI194">
        <v>1</v>
      </c>
      <c r="AJ194">
        <v>0</v>
      </c>
      <c r="AK194" t="s">
        <v>274</v>
      </c>
      <c r="AL194">
        <v>64.793501000000006</v>
      </c>
      <c r="AM194" t="s">
        <v>275</v>
      </c>
      <c r="AN194">
        <v>-147.90114600000001</v>
      </c>
      <c r="AO194">
        <v>100</v>
      </c>
      <c r="AP194">
        <v>700</v>
      </c>
      <c r="AQ194" t="s">
        <v>138</v>
      </c>
      <c r="AR194">
        <v>-71</v>
      </c>
      <c r="AS194">
        <v>-101</v>
      </c>
      <c r="AT194">
        <v>192</v>
      </c>
      <c r="BB194" t="str">
        <f t="shared" ref="BB194:BB257" si="21">"0610"</f>
        <v>0610</v>
      </c>
      <c r="BC194">
        <v>1</v>
      </c>
      <c r="BD194" t="str">
        <f t="shared" ref="BD194:BD257" si="22">"N3054V  "</f>
        <v xml:space="preserve">N3054V  </v>
      </c>
      <c r="BE194">
        <v>2</v>
      </c>
      <c r="BG194">
        <v>0</v>
      </c>
      <c r="BH194">
        <v>0</v>
      </c>
      <c r="BI194">
        <v>0</v>
      </c>
      <c r="BJ194">
        <v>725</v>
      </c>
      <c r="BK194">
        <v>25</v>
      </c>
      <c r="BL194" t="s">
        <v>129</v>
      </c>
      <c r="BM194">
        <v>1</v>
      </c>
      <c r="BN194">
        <v>1</v>
      </c>
      <c r="BO194">
        <v>1</v>
      </c>
      <c r="BP194">
        <v>0</v>
      </c>
      <c r="BT194">
        <v>0</v>
      </c>
      <c r="BU194">
        <v>0</v>
      </c>
      <c r="CE194" t="str">
        <f>"17:57:05.730"</f>
        <v>17:57:05.730</v>
      </c>
      <c r="CF194">
        <v>730024055</v>
      </c>
      <c r="CS194">
        <v>2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130</v>
      </c>
      <c r="DA194">
        <v>142</v>
      </c>
      <c r="DB194">
        <v>3</v>
      </c>
      <c r="DC194" t="s">
        <v>131</v>
      </c>
      <c r="DD194" t="s">
        <v>132</v>
      </c>
      <c r="DG194">
        <v>69167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>"04/23/2024 17:57:08.203"</f>
        <v>04/23/2024 17:57:08.203</v>
      </c>
      <c r="C195" t="str">
        <f t="shared" ref="C195:C258" si="23">"FFDFD3C0"</f>
        <v>FFDFD3C0</v>
      </c>
      <c r="D195" t="s">
        <v>123</v>
      </c>
      <c r="E195">
        <v>21</v>
      </c>
      <c r="F195">
        <v>1021</v>
      </c>
      <c r="G195" t="s">
        <v>124</v>
      </c>
      <c r="J195" t="s">
        <v>125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"17:57:07.828"</f>
        <v>17:57:07.828</v>
      </c>
      <c r="T195" t="str">
        <f>"17:57:07.528"</f>
        <v>17:57:07.528</v>
      </c>
      <c r="U195" t="str">
        <f t="shared" si="20"/>
        <v>A334DD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9</v>
      </c>
      <c r="AF195" t="s">
        <v>126</v>
      </c>
      <c r="AG195">
        <v>0</v>
      </c>
      <c r="AH195">
        <v>0</v>
      </c>
      <c r="AI195">
        <v>1</v>
      </c>
      <c r="AJ195">
        <v>0</v>
      </c>
      <c r="AK195" t="s">
        <v>276</v>
      </c>
      <c r="AL195">
        <v>64.792557000000002</v>
      </c>
      <c r="AM195" t="s">
        <v>277</v>
      </c>
      <c r="AN195">
        <v>-147.90277699999999</v>
      </c>
      <c r="AO195">
        <v>100</v>
      </c>
      <c r="AP195">
        <v>700</v>
      </c>
      <c r="AQ195" t="s">
        <v>138</v>
      </c>
      <c r="AR195">
        <v>-72</v>
      </c>
      <c r="AS195">
        <v>-102</v>
      </c>
      <c r="AT195">
        <v>320</v>
      </c>
      <c r="BB195" t="str">
        <f t="shared" si="21"/>
        <v>0610</v>
      </c>
      <c r="BC195">
        <v>1</v>
      </c>
      <c r="BD195" t="str">
        <f t="shared" si="22"/>
        <v xml:space="preserve">N3054V  </v>
      </c>
      <c r="BE195">
        <v>2</v>
      </c>
      <c r="BG195">
        <v>0</v>
      </c>
      <c r="BH195">
        <v>0</v>
      </c>
      <c r="BI195">
        <v>0</v>
      </c>
      <c r="BJ195">
        <v>725</v>
      </c>
      <c r="BK195">
        <v>25</v>
      </c>
      <c r="BL195" t="s">
        <v>129</v>
      </c>
      <c r="BM195">
        <v>1</v>
      </c>
      <c r="BN195">
        <v>1</v>
      </c>
      <c r="BO195">
        <v>1</v>
      </c>
      <c r="BP195">
        <v>0</v>
      </c>
      <c r="BT195">
        <v>0</v>
      </c>
      <c r="BU195">
        <v>0</v>
      </c>
      <c r="CE195" t="str">
        <f>"17:57:07.830"</f>
        <v>17:57:07.830</v>
      </c>
      <c r="CF195">
        <v>829819500</v>
      </c>
      <c r="CS195">
        <v>2</v>
      </c>
      <c r="CT195">
        <v>2</v>
      </c>
      <c r="CU195">
        <v>0</v>
      </c>
      <c r="CV195">
        <v>2</v>
      </c>
      <c r="CW195">
        <v>0</v>
      </c>
      <c r="CX195">
        <v>4</v>
      </c>
      <c r="CY195">
        <v>7</v>
      </c>
      <c r="CZ195" t="s">
        <v>130</v>
      </c>
      <c r="DA195">
        <v>142</v>
      </c>
      <c r="DB195">
        <v>2</v>
      </c>
      <c r="DC195" t="s">
        <v>131</v>
      </c>
      <c r="DD195" t="s">
        <v>132</v>
      </c>
      <c r="DG195">
        <v>14160621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>"04/23/2024 17:57:08.344"</f>
        <v>04/23/2024 17:57:08.344</v>
      </c>
      <c r="C196" t="str">
        <f t="shared" si="23"/>
        <v>FFDFD3C0</v>
      </c>
      <c r="D196" t="s">
        <v>133</v>
      </c>
      <c r="E196">
        <v>20</v>
      </c>
      <c r="H196">
        <v>329</v>
      </c>
      <c r="I196" t="s">
        <v>134</v>
      </c>
      <c r="J196" t="s">
        <v>135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"17:57:07.828"</f>
        <v>17:57:07.828</v>
      </c>
      <c r="T196" t="str">
        <f>"17:57:07.528"</f>
        <v>17:57:07.528</v>
      </c>
      <c r="U196" t="str">
        <f t="shared" si="20"/>
        <v>A334DD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9</v>
      </c>
      <c r="AF196" t="s">
        <v>126</v>
      </c>
      <c r="AG196">
        <v>0</v>
      </c>
      <c r="AH196">
        <v>0</v>
      </c>
      <c r="AI196">
        <v>1</v>
      </c>
      <c r="AJ196">
        <v>0</v>
      </c>
      <c r="AK196" t="s">
        <v>276</v>
      </c>
      <c r="AL196">
        <v>64.792557000000002</v>
      </c>
      <c r="AM196" t="s">
        <v>277</v>
      </c>
      <c r="AN196">
        <v>-147.90277699999999</v>
      </c>
      <c r="AO196">
        <v>100</v>
      </c>
      <c r="AP196">
        <v>700</v>
      </c>
      <c r="AQ196" t="s">
        <v>138</v>
      </c>
      <c r="AR196">
        <v>-72</v>
      </c>
      <c r="AS196">
        <v>-102</v>
      </c>
      <c r="AT196">
        <v>320</v>
      </c>
      <c r="BB196" t="str">
        <f t="shared" si="21"/>
        <v>0610</v>
      </c>
      <c r="BC196">
        <v>1</v>
      </c>
      <c r="BD196" t="str">
        <f t="shared" si="22"/>
        <v xml:space="preserve">N3054V  </v>
      </c>
      <c r="BE196">
        <v>2</v>
      </c>
      <c r="BG196">
        <v>0</v>
      </c>
      <c r="BH196">
        <v>0</v>
      </c>
      <c r="BI196">
        <v>0</v>
      </c>
      <c r="BJ196">
        <v>725</v>
      </c>
      <c r="BK196">
        <v>25</v>
      </c>
      <c r="BL196" t="s">
        <v>129</v>
      </c>
      <c r="BM196">
        <v>1</v>
      </c>
      <c r="BN196">
        <v>1</v>
      </c>
      <c r="BO196">
        <v>1</v>
      </c>
      <c r="BP196">
        <v>0</v>
      </c>
      <c r="BT196">
        <v>0</v>
      </c>
      <c r="BU196">
        <v>0</v>
      </c>
      <c r="CE196" t="str">
        <f>"17:57:07.830"</f>
        <v>17:57:07.830</v>
      </c>
      <c r="CF196">
        <v>829819500</v>
      </c>
      <c r="CS196">
        <v>2</v>
      </c>
      <c r="CT196">
        <v>2</v>
      </c>
      <c r="CU196">
        <v>0</v>
      </c>
      <c r="CV196">
        <v>2</v>
      </c>
      <c r="CW196">
        <v>0</v>
      </c>
      <c r="CX196">
        <v>4</v>
      </c>
      <c r="CY196">
        <v>7</v>
      </c>
      <c r="CZ196" t="s">
        <v>130</v>
      </c>
      <c r="DA196">
        <v>142</v>
      </c>
      <c r="DB196">
        <v>2</v>
      </c>
      <c r="DC196" t="s">
        <v>131</v>
      </c>
      <c r="DD196" t="s">
        <v>132</v>
      </c>
      <c r="DG196">
        <v>14160621</v>
      </c>
      <c r="DI196">
        <v>0</v>
      </c>
      <c r="DJ196">
        <v>0</v>
      </c>
      <c r="DK196">
        <v>1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>"04/23/2024 17:57:08.344"</f>
        <v>04/23/2024 17:57:08.344</v>
      </c>
      <c r="C197" t="str">
        <f t="shared" si="23"/>
        <v>FFDFD3C0</v>
      </c>
      <c r="D197" t="s">
        <v>139</v>
      </c>
      <c r="E197">
        <v>1</v>
      </c>
      <c r="H197">
        <v>216</v>
      </c>
      <c r="I197" t="s">
        <v>140</v>
      </c>
      <c r="J197" t="s">
        <v>141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"17:57:07.828"</f>
        <v>17:57:07.828</v>
      </c>
      <c r="T197" t="str">
        <f>"17:57:07.528"</f>
        <v>17:57:07.528</v>
      </c>
      <c r="U197" t="str">
        <f t="shared" si="20"/>
        <v>A334DD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9</v>
      </c>
      <c r="AF197" t="s">
        <v>126</v>
      </c>
      <c r="AG197">
        <v>0</v>
      </c>
      <c r="AH197">
        <v>0</v>
      </c>
      <c r="AI197">
        <v>1</v>
      </c>
      <c r="AJ197">
        <v>0</v>
      </c>
      <c r="AK197" t="s">
        <v>276</v>
      </c>
      <c r="AL197">
        <v>64.792557000000002</v>
      </c>
      <c r="AM197" t="s">
        <v>277</v>
      </c>
      <c r="AN197">
        <v>-147.90277699999999</v>
      </c>
      <c r="AO197">
        <v>100</v>
      </c>
      <c r="AP197">
        <v>700</v>
      </c>
      <c r="AQ197" t="s">
        <v>138</v>
      </c>
      <c r="AR197">
        <v>-72</v>
      </c>
      <c r="AS197">
        <v>-102</v>
      </c>
      <c r="AT197">
        <v>320</v>
      </c>
      <c r="BB197" t="str">
        <f t="shared" si="21"/>
        <v>0610</v>
      </c>
      <c r="BC197">
        <v>1</v>
      </c>
      <c r="BD197" t="str">
        <f t="shared" si="22"/>
        <v xml:space="preserve">N3054V  </v>
      </c>
      <c r="BE197">
        <v>2</v>
      </c>
      <c r="BG197">
        <v>0</v>
      </c>
      <c r="BH197">
        <v>0</v>
      </c>
      <c r="BI197">
        <v>0</v>
      </c>
      <c r="BJ197">
        <v>725</v>
      </c>
      <c r="BK197">
        <v>25</v>
      </c>
      <c r="BL197" t="s">
        <v>129</v>
      </c>
      <c r="BM197">
        <v>1</v>
      </c>
      <c r="BN197">
        <v>1</v>
      </c>
      <c r="BO197">
        <v>1</v>
      </c>
      <c r="BP197">
        <v>0</v>
      </c>
      <c r="BT197">
        <v>0</v>
      </c>
      <c r="BU197">
        <v>0</v>
      </c>
      <c r="CE197" t="str">
        <f>"17:57:07.830"</f>
        <v>17:57:07.830</v>
      </c>
      <c r="CF197">
        <v>829819500</v>
      </c>
      <c r="CS197">
        <v>2</v>
      </c>
      <c r="CT197">
        <v>2</v>
      </c>
      <c r="CU197">
        <v>0</v>
      </c>
      <c r="CV197">
        <v>2</v>
      </c>
      <c r="CW197">
        <v>0</v>
      </c>
      <c r="CX197">
        <v>4</v>
      </c>
      <c r="CY197">
        <v>7</v>
      </c>
      <c r="CZ197" t="s">
        <v>130</v>
      </c>
      <c r="DA197">
        <v>142</v>
      </c>
      <c r="DB197">
        <v>2</v>
      </c>
      <c r="DC197" t="s">
        <v>131</v>
      </c>
      <c r="DD197" t="s">
        <v>132</v>
      </c>
      <c r="DG197">
        <v>14160621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>"04/23/2024 17:57:10.296"</f>
        <v>04/23/2024 17:57:10.296</v>
      </c>
      <c r="C198" t="str">
        <f t="shared" si="23"/>
        <v>FFDFD3C0</v>
      </c>
      <c r="D198" t="s">
        <v>123</v>
      </c>
      <c r="E198">
        <v>21</v>
      </c>
      <c r="F198">
        <v>1021</v>
      </c>
      <c r="G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"17:57:09.836"</f>
        <v>17:57:09.836</v>
      </c>
      <c r="T198" t="str">
        <f>"17:57:07.536"</f>
        <v>17:57:07.536</v>
      </c>
      <c r="U198" t="str">
        <f t="shared" si="20"/>
        <v>A334DD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9</v>
      </c>
      <c r="AF198" t="s">
        <v>126</v>
      </c>
      <c r="AG198">
        <v>0</v>
      </c>
      <c r="AH198">
        <v>0</v>
      </c>
      <c r="AI198">
        <v>1</v>
      </c>
      <c r="AJ198">
        <v>0</v>
      </c>
      <c r="AK198" t="s">
        <v>278</v>
      </c>
      <c r="AL198">
        <v>64.791590999999997</v>
      </c>
      <c r="AM198" t="s">
        <v>279</v>
      </c>
      <c r="AN198">
        <v>-147.90432200000001</v>
      </c>
      <c r="AO198">
        <v>100</v>
      </c>
      <c r="AP198">
        <v>700</v>
      </c>
      <c r="AQ198" t="s">
        <v>138</v>
      </c>
      <c r="AR198">
        <v>-72</v>
      </c>
      <c r="AS198">
        <v>-102</v>
      </c>
      <c r="AT198">
        <v>320</v>
      </c>
      <c r="BB198" t="str">
        <f t="shared" si="21"/>
        <v>0610</v>
      </c>
      <c r="BC198">
        <v>1</v>
      </c>
      <c r="BD198" t="str">
        <f t="shared" si="22"/>
        <v xml:space="preserve">N3054V  </v>
      </c>
      <c r="BE198">
        <v>2</v>
      </c>
      <c r="BG198">
        <v>0</v>
      </c>
      <c r="BH198">
        <v>0</v>
      </c>
      <c r="BI198">
        <v>0</v>
      </c>
      <c r="BJ198">
        <v>725</v>
      </c>
      <c r="BK198">
        <v>25</v>
      </c>
      <c r="BL198" t="s">
        <v>129</v>
      </c>
      <c r="BM198">
        <v>1</v>
      </c>
      <c r="BN198">
        <v>1</v>
      </c>
      <c r="BO198">
        <v>1</v>
      </c>
      <c r="BP198">
        <v>0</v>
      </c>
      <c r="BT198">
        <v>0</v>
      </c>
      <c r="BU198">
        <v>0</v>
      </c>
      <c r="CE198" t="str">
        <f>"17:57:09.840"</f>
        <v>17:57:09.840</v>
      </c>
      <c r="CF198">
        <v>839623636</v>
      </c>
      <c r="CS198">
        <v>2</v>
      </c>
      <c r="CT198">
        <v>2</v>
      </c>
      <c r="CU198">
        <v>0</v>
      </c>
      <c r="CV198">
        <v>2</v>
      </c>
      <c r="CW198">
        <v>0</v>
      </c>
      <c r="CX198">
        <v>4</v>
      </c>
      <c r="CY198">
        <v>7</v>
      </c>
      <c r="CZ198" t="s">
        <v>130</v>
      </c>
      <c r="DA198">
        <v>142</v>
      </c>
      <c r="DB198">
        <v>2</v>
      </c>
      <c r="DC198" t="s">
        <v>131</v>
      </c>
      <c r="DD198" t="s">
        <v>132</v>
      </c>
      <c r="DG198">
        <v>14160729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>"04/23/2024 17:57:10.296"</f>
        <v>04/23/2024 17:57:10.296</v>
      </c>
      <c r="C199" t="str">
        <f t="shared" si="23"/>
        <v>FFDFD3C0</v>
      </c>
      <c r="D199" t="s">
        <v>133</v>
      </c>
      <c r="E199">
        <v>20</v>
      </c>
      <c r="H199">
        <v>329</v>
      </c>
      <c r="I199" t="s">
        <v>134</v>
      </c>
      <c r="J199" t="s">
        <v>135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"17:57:09.836"</f>
        <v>17:57:09.836</v>
      </c>
      <c r="T199" t="str">
        <f>"17:57:07.536"</f>
        <v>17:57:07.536</v>
      </c>
      <c r="U199" t="str">
        <f t="shared" si="20"/>
        <v>A334DD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9</v>
      </c>
      <c r="AF199" t="s">
        <v>126</v>
      </c>
      <c r="AG199">
        <v>0</v>
      </c>
      <c r="AH199">
        <v>0</v>
      </c>
      <c r="AI199">
        <v>1</v>
      </c>
      <c r="AJ199">
        <v>0</v>
      </c>
      <c r="AK199" t="s">
        <v>278</v>
      </c>
      <c r="AL199">
        <v>64.791590999999997</v>
      </c>
      <c r="AM199" t="s">
        <v>279</v>
      </c>
      <c r="AN199">
        <v>-147.90432200000001</v>
      </c>
      <c r="AO199">
        <v>100</v>
      </c>
      <c r="AP199">
        <v>700</v>
      </c>
      <c r="AQ199" t="s">
        <v>138</v>
      </c>
      <c r="AR199">
        <v>-72</v>
      </c>
      <c r="AS199">
        <v>-102</v>
      </c>
      <c r="AT199">
        <v>320</v>
      </c>
      <c r="BB199" t="str">
        <f t="shared" si="21"/>
        <v>0610</v>
      </c>
      <c r="BC199">
        <v>1</v>
      </c>
      <c r="BD199" t="str">
        <f t="shared" si="22"/>
        <v xml:space="preserve">N3054V  </v>
      </c>
      <c r="BE199">
        <v>2</v>
      </c>
      <c r="BG199">
        <v>0</v>
      </c>
      <c r="BH199">
        <v>0</v>
      </c>
      <c r="BI199">
        <v>0</v>
      </c>
      <c r="BJ199">
        <v>725</v>
      </c>
      <c r="BK199">
        <v>25</v>
      </c>
      <c r="BL199" t="s">
        <v>129</v>
      </c>
      <c r="BM199">
        <v>1</v>
      </c>
      <c r="BN199">
        <v>1</v>
      </c>
      <c r="BO199">
        <v>1</v>
      </c>
      <c r="BP199">
        <v>0</v>
      </c>
      <c r="BT199">
        <v>0</v>
      </c>
      <c r="BU199">
        <v>0</v>
      </c>
      <c r="CE199" t="str">
        <f>"17:57:09.840"</f>
        <v>17:57:09.840</v>
      </c>
      <c r="CF199">
        <v>839623636</v>
      </c>
      <c r="CS199">
        <v>2</v>
      </c>
      <c r="CT199">
        <v>2</v>
      </c>
      <c r="CU199">
        <v>0</v>
      </c>
      <c r="CV199">
        <v>2</v>
      </c>
      <c r="CW199">
        <v>0</v>
      </c>
      <c r="CX199">
        <v>4</v>
      </c>
      <c r="CY199">
        <v>7</v>
      </c>
      <c r="CZ199" t="s">
        <v>130</v>
      </c>
      <c r="DA199">
        <v>142</v>
      </c>
      <c r="DB199">
        <v>2</v>
      </c>
      <c r="DC199" t="s">
        <v>131</v>
      </c>
      <c r="DD199" t="s">
        <v>132</v>
      </c>
      <c r="DG199">
        <v>14160729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>"04/23/2024 17:57:10.296"</f>
        <v>04/23/2024 17:57:10.296</v>
      </c>
      <c r="C200" t="str">
        <f t="shared" si="23"/>
        <v>FFDFD3C0</v>
      </c>
      <c r="D200" t="s">
        <v>139</v>
      </c>
      <c r="E200">
        <v>1</v>
      </c>
      <c r="H200">
        <v>216</v>
      </c>
      <c r="I200" t="s">
        <v>140</v>
      </c>
      <c r="J200" t="s">
        <v>141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"17:57:09.836"</f>
        <v>17:57:09.836</v>
      </c>
      <c r="T200" t="str">
        <f>"17:57:07.536"</f>
        <v>17:57:07.536</v>
      </c>
      <c r="U200" t="str">
        <f t="shared" si="20"/>
        <v>A334DD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9</v>
      </c>
      <c r="AF200" t="s">
        <v>126</v>
      </c>
      <c r="AG200">
        <v>0</v>
      </c>
      <c r="AH200">
        <v>0</v>
      </c>
      <c r="AI200">
        <v>1</v>
      </c>
      <c r="AJ200">
        <v>0</v>
      </c>
      <c r="AK200" t="s">
        <v>278</v>
      </c>
      <c r="AL200">
        <v>64.791590999999997</v>
      </c>
      <c r="AM200" t="s">
        <v>279</v>
      </c>
      <c r="AN200">
        <v>-147.90432200000001</v>
      </c>
      <c r="AO200">
        <v>100</v>
      </c>
      <c r="AP200">
        <v>700</v>
      </c>
      <c r="AQ200" t="s">
        <v>138</v>
      </c>
      <c r="AR200">
        <v>-72</v>
      </c>
      <c r="AS200">
        <v>-102</v>
      </c>
      <c r="AT200">
        <v>320</v>
      </c>
      <c r="BB200" t="str">
        <f t="shared" si="21"/>
        <v>0610</v>
      </c>
      <c r="BC200">
        <v>1</v>
      </c>
      <c r="BD200" t="str">
        <f t="shared" si="22"/>
        <v xml:space="preserve">N3054V  </v>
      </c>
      <c r="BE200">
        <v>2</v>
      </c>
      <c r="BG200">
        <v>0</v>
      </c>
      <c r="BH200">
        <v>0</v>
      </c>
      <c r="BI200">
        <v>0</v>
      </c>
      <c r="BJ200">
        <v>725</v>
      </c>
      <c r="BK200">
        <v>25</v>
      </c>
      <c r="BL200" t="s">
        <v>129</v>
      </c>
      <c r="BM200">
        <v>1</v>
      </c>
      <c r="BN200">
        <v>1</v>
      </c>
      <c r="BO200">
        <v>1</v>
      </c>
      <c r="BP200">
        <v>0</v>
      </c>
      <c r="BT200">
        <v>0</v>
      </c>
      <c r="BU200">
        <v>0</v>
      </c>
      <c r="CE200" t="str">
        <f>"17:57:09.840"</f>
        <v>17:57:09.840</v>
      </c>
      <c r="CF200">
        <v>839623636</v>
      </c>
      <c r="CS200">
        <v>2</v>
      </c>
      <c r="CT200">
        <v>2</v>
      </c>
      <c r="CU200">
        <v>0</v>
      </c>
      <c r="CV200">
        <v>2</v>
      </c>
      <c r="CW200">
        <v>0</v>
      </c>
      <c r="CX200">
        <v>4</v>
      </c>
      <c r="CY200">
        <v>7</v>
      </c>
      <c r="CZ200" t="s">
        <v>130</v>
      </c>
      <c r="DA200">
        <v>142</v>
      </c>
      <c r="DB200">
        <v>2</v>
      </c>
      <c r="DC200" t="s">
        <v>131</v>
      </c>
      <c r="DD200" t="s">
        <v>132</v>
      </c>
      <c r="DG200">
        <v>14160729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>"04/23/2024 17:57:12.280"</f>
        <v>04/23/2024 17:57:12.280</v>
      </c>
      <c r="C201" t="str">
        <f t="shared" si="23"/>
        <v>FFDFD3C0</v>
      </c>
      <c r="D201" t="s">
        <v>139</v>
      </c>
      <c r="E201">
        <v>1</v>
      </c>
      <c r="H201">
        <v>216</v>
      </c>
      <c r="I201" t="s">
        <v>140</v>
      </c>
      <c r="J201" t="s">
        <v>141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 t="shared" ref="S201:T203" si="24">"17:57:11.797"</f>
        <v>17:57:11.797</v>
      </c>
      <c r="T201" t="str">
        <f t="shared" si="24"/>
        <v>17:57:11.797</v>
      </c>
      <c r="U201" t="str">
        <f t="shared" si="20"/>
        <v>A334DD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9</v>
      </c>
      <c r="AF201" t="s">
        <v>126</v>
      </c>
      <c r="AG201">
        <v>0</v>
      </c>
      <c r="AH201">
        <v>0</v>
      </c>
      <c r="AI201">
        <v>1</v>
      </c>
      <c r="AJ201">
        <v>0</v>
      </c>
      <c r="AK201" t="s">
        <v>280</v>
      </c>
      <c r="AL201">
        <v>64.790689999999998</v>
      </c>
      <c r="AM201" t="s">
        <v>281</v>
      </c>
      <c r="AN201">
        <v>-147.905867</v>
      </c>
      <c r="AO201">
        <v>100</v>
      </c>
      <c r="AP201">
        <v>700</v>
      </c>
      <c r="AQ201" t="s">
        <v>138</v>
      </c>
      <c r="AR201">
        <v>-72</v>
      </c>
      <c r="AS201">
        <v>-103</v>
      </c>
      <c r="AT201">
        <v>384</v>
      </c>
      <c r="BB201" t="str">
        <f t="shared" si="21"/>
        <v>0610</v>
      </c>
      <c r="BC201">
        <v>1</v>
      </c>
      <c r="BD201" t="str">
        <f t="shared" si="22"/>
        <v xml:space="preserve">N3054V  </v>
      </c>
      <c r="BE201">
        <v>2</v>
      </c>
      <c r="BG201">
        <v>0</v>
      </c>
      <c r="BH201">
        <v>0</v>
      </c>
      <c r="BI201">
        <v>0</v>
      </c>
      <c r="BJ201">
        <v>750</v>
      </c>
      <c r="BK201">
        <v>50</v>
      </c>
      <c r="BL201" t="s">
        <v>129</v>
      </c>
      <c r="BM201">
        <v>1</v>
      </c>
      <c r="BN201">
        <v>1</v>
      </c>
      <c r="BO201">
        <v>1</v>
      </c>
      <c r="BP201">
        <v>0</v>
      </c>
      <c r="BT201">
        <v>0</v>
      </c>
      <c r="BU201">
        <v>0</v>
      </c>
      <c r="CE201" t="str">
        <f>"17:57:11.804"</f>
        <v>17:57:11.804</v>
      </c>
      <c r="CF201">
        <v>804432247</v>
      </c>
      <c r="CS201">
        <v>2</v>
      </c>
      <c r="CT201">
        <v>2</v>
      </c>
      <c r="CU201">
        <v>0</v>
      </c>
      <c r="CV201">
        <v>2</v>
      </c>
      <c r="CW201">
        <v>0</v>
      </c>
      <c r="CX201">
        <v>5</v>
      </c>
      <c r="CY201">
        <v>7</v>
      </c>
      <c r="CZ201" t="s">
        <v>130</v>
      </c>
      <c r="DA201">
        <v>142</v>
      </c>
      <c r="DB201">
        <v>3</v>
      </c>
      <c r="DC201" t="s">
        <v>131</v>
      </c>
      <c r="DD201" t="s">
        <v>132</v>
      </c>
      <c r="DG201">
        <v>69625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>"04/23/2024 17:57:12.280"</f>
        <v>04/23/2024 17:57:12.280</v>
      </c>
      <c r="C202" t="str">
        <f t="shared" si="23"/>
        <v>FFDFD3C0</v>
      </c>
      <c r="D202" t="s">
        <v>123</v>
      </c>
      <c r="E202">
        <v>21</v>
      </c>
      <c r="F202">
        <v>1021</v>
      </c>
      <c r="G202" t="s">
        <v>124</v>
      </c>
      <c r="J202" t="s">
        <v>125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 t="shared" si="24"/>
        <v>17:57:11.797</v>
      </c>
      <c r="T202" t="str">
        <f t="shared" si="24"/>
        <v>17:57:11.797</v>
      </c>
      <c r="U202" t="str">
        <f t="shared" si="20"/>
        <v>A334DD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9</v>
      </c>
      <c r="AF202" t="s">
        <v>126</v>
      </c>
      <c r="AG202">
        <v>0</v>
      </c>
      <c r="AH202">
        <v>0</v>
      </c>
      <c r="AI202">
        <v>1</v>
      </c>
      <c r="AJ202">
        <v>0</v>
      </c>
      <c r="AK202" t="s">
        <v>280</v>
      </c>
      <c r="AL202">
        <v>64.790689999999998</v>
      </c>
      <c r="AM202" t="s">
        <v>281</v>
      </c>
      <c r="AN202">
        <v>-147.905867</v>
      </c>
      <c r="AO202">
        <v>100</v>
      </c>
      <c r="AP202">
        <v>700</v>
      </c>
      <c r="AQ202" t="s">
        <v>138</v>
      </c>
      <c r="AR202">
        <v>-72</v>
      </c>
      <c r="AS202">
        <v>-103</v>
      </c>
      <c r="AT202">
        <v>384</v>
      </c>
      <c r="BB202" t="str">
        <f t="shared" si="21"/>
        <v>0610</v>
      </c>
      <c r="BC202">
        <v>1</v>
      </c>
      <c r="BD202" t="str">
        <f t="shared" si="22"/>
        <v xml:space="preserve">N3054V  </v>
      </c>
      <c r="BE202">
        <v>2</v>
      </c>
      <c r="BG202">
        <v>0</v>
      </c>
      <c r="BH202">
        <v>0</v>
      </c>
      <c r="BI202">
        <v>0</v>
      </c>
      <c r="BJ202">
        <v>750</v>
      </c>
      <c r="BK202">
        <v>50</v>
      </c>
      <c r="BL202" t="s">
        <v>129</v>
      </c>
      <c r="BM202">
        <v>1</v>
      </c>
      <c r="BN202">
        <v>1</v>
      </c>
      <c r="BO202">
        <v>1</v>
      </c>
      <c r="BP202">
        <v>0</v>
      </c>
      <c r="BT202">
        <v>0</v>
      </c>
      <c r="BU202">
        <v>0</v>
      </c>
      <c r="CE202" t="str">
        <f>"17:57:11.804"</f>
        <v>17:57:11.804</v>
      </c>
      <c r="CF202">
        <v>804432247</v>
      </c>
      <c r="CS202">
        <v>2</v>
      </c>
      <c r="CT202">
        <v>2</v>
      </c>
      <c r="CU202">
        <v>0</v>
      </c>
      <c r="CV202">
        <v>2</v>
      </c>
      <c r="CW202">
        <v>0</v>
      </c>
      <c r="CX202">
        <v>5</v>
      </c>
      <c r="CY202">
        <v>7</v>
      </c>
      <c r="CZ202" t="s">
        <v>130</v>
      </c>
      <c r="DA202">
        <v>142</v>
      </c>
      <c r="DB202">
        <v>3</v>
      </c>
      <c r="DC202" t="s">
        <v>131</v>
      </c>
      <c r="DD202" t="s">
        <v>132</v>
      </c>
      <c r="DG202">
        <v>69625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>"04/23/2024 17:57:12.280"</f>
        <v>04/23/2024 17:57:12.280</v>
      </c>
      <c r="C203" t="str">
        <f t="shared" si="23"/>
        <v>FFDFD3C0</v>
      </c>
      <c r="D203" t="s">
        <v>133</v>
      </c>
      <c r="E203">
        <v>20</v>
      </c>
      <c r="H203">
        <v>329</v>
      </c>
      <c r="I203" t="s">
        <v>134</v>
      </c>
      <c r="J203" t="s">
        <v>135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 t="shared" si="24"/>
        <v>17:57:11.797</v>
      </c>
      <c r="T203" t="str">
        <f t="shared" si="24"/>
        <v>17:57:11.797</v>
      </c>
      <c r="U203" t="str">
        <f t="shared" si="20"/>
        <v>A334DD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9</v>
      </c>
      <c r="AF203" t="s">
        <v>126</v>
      </c>
      <c r="AG203">
        <v>0</v>
      </c>
      <c r="AH203">
        <v>0</v>
      </c>
      <c r="AI203">
        <v>1</v>
      </c>
      <c r="AJ203">
        <v>0</v>
      </c>
      <c r="AK203" t="s">
        <v>280</v>
      </c>
      <c r="AL203">
        <v>64.790689999999998</v>
      </c>
      <c r="AM203" t="s">
        <v>281</v>
      </c>
      <c r="AN203">
        <v>-147.905867</v>
      </c>
      <c r="AO203">
        <v>100</v>
      </c>
      <c r="AP203">
        <v>700</v>
      </c>
      <c r="AQ203" t="s">
        <v>138</v>
      </c>
      <c r="AR203">
        <v>-72</v>
      </c>
      <c r="AS203">
        <v>-103</v>
      </c>
      <c r="AT203">
        <v>384</v>
      </c>
      <c r="BB203" t="str">
        <f t="shared" si="21"/>
        <v>0610</v>
      </c>
      <c r="BC203">
        <v>1</v>
      </c>
      <c r="BD203" t="str">
        <f t="shared" si="22"/>
        <v xml:space="preserve">N3054V  </v>
      </c>
      <c r="BE203">
        <v>2</v>
      </c>
      <c r="BG203">
        <v>0</v>
      </c>
      <c r="BH203">
        <v>0</v>
      </c>
      <c r="BI203">
        <v>0</v>
      </c>
      <c r="BJ203">
        <v>750</v>
      </c>
      <c r="BK203">
        <v>50</v>
      </c>
      <c r="BL203" t="s">
        <v>129</v>
      </c>
      <c r="BM203">
        <v>1</v>
      </c>
      <c r="BN203">
        <v>1</v>
      </c>
      <c r="BO203">
        <v>1</v>
      </c>
      <c r="BP203">
        <v>0</v>
      </c>
      <c r="BT203">
        <v>0</v>
      </c>
      <c r="BU203">
        <v>0</v>
      </c>
      <c r="CE203" t="str">
        <f>"17:57:11.804"</f>
        <v>17:57:11.804</v>
      </c>
      <c r="CF203">
        <v>804432247</v>
      </c>
      <c r="CS203">
        <v>2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130</v>
      </c>
      <c r="DA203">
        <v>142</v>
      </c>
      <c r="DB203">
        <v>3</v>
      </c>
      <c r="DC203" t="s">
        <v>131</v>
      </c>
      <c r="DD203" t="s">
        <v>132</v>
      </c>
      <c r="DG203">
        <v>69625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>"04/23/2024 17:57:14.717"</f>
        <v>04/23/2024 17:57:14.717</v>
      </c>
      <c r="C204" t="str">
        <f t="shared" si="23"/>
        <v>FFDFD3C0</v>
      </c>
      <c r="D204" t="s">
        <v>133</v>
      </c>
      <c r="E204">
        <v>20</v>
      </c>
      <c r="H204">
        <v>329</v>
      </c>
      <c r="I204" t="s">
        <v>134</v>
      </c>
      <c r="J204" t="s">
        <v>135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"17:57:14.273"</f>
        <v>17:57:14.273</v>
      </c>
      <c r="T204" t="str">
        <f>"17:57:14.173"</f>
        <v>17:57:14.173</v>
      </c>
      <c r="U204" t="str">
        <f t="shared" si="20"/>
        <v>A334DD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9</v>
      </c>
      <c r="AF204" t="s">
        <v>126</v>
      </c>
      <c r="AG204">
        <v>0</v>
      </c>
      <c r="AH204">
        <v>0</v>
      </c>
      <c r="AI204">
        <v>1</v>
      </c>
      <c r="AJ204">
        <v>0</v>
      </c>
      <c r="AK204" t="s">
        <v>282</v>
      </c>
      <c r="AL204">
        <v>64.789488000000006</v>
      </c>
      <c r="AM204" t="s">
        <v>283</v>
      </c>
      <c r="AN204">
        <v>-147.90784099999999</v>
      </c>
      <c r="AO204">
        <v>100</v>
      </c>
      <c r="AP204">
        <v>800</v>
      </c>
      <c r="AQ204" t="s">
        <v>138</v>
      </c>
      <c r="AR204">
        <v>-73</v>
      </c>
      <c r="AS204">
        <v>-103</v>
      </c>
      <c r="AT204">
        <v>384</v>
      </c>
      <c r="BB204" t="str">
        <f t="shared" si="21"/>
        <v>0610</v>
      </c>
      <c r="BC204">
        <v>1</v>
      </c>
      <c r="BD204" t="str">
        <f t="shared" si="22"/>
        <v xml:space="preserve">N3054V  </v>
      </c>
      <c r="BE204">
        <v>2</v>
      </c>
      <c r="BG204">
        <v>0</v>
      </c>
      <c r="BH204">
        <v>0</v>
      </c>
      <c r="BI204">
        <v>0</v>
      </c>
      <c r="BJ204">
        <v>675</v>
      </c>
      <c r="BK204">
        <v>-125</v>
      </c>
      <c r="BL204" t="s">
        <v>129</v>
      </c>
      <c r="BM204">
        <v>1</v>
      </c>
      <c r="BN204">
        <v>1</v>
      </c>
      <c r="BO204">
        <v>1</v>
      </c>
      <c r="BP204">
        <v>0</v>
      </c>
      <c r="BT204">
        <v>0</v>
      </c>
      <c r="BU204">
        <v>0</v>
      </c>
      <c r="CE204" t="str">
        <f>"17:57:14.279"</f>
        <v>17:57:14.279</v>
      </c>
      <c r="CF204">
        <v>279210837</v>
      </c>
      <c r="CS204">
        <v>2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130</v>
      </c>
      <c r="DA204">
        <v>142</v>
      </c>
      <c r="DB204">
        <v>2</v>
      </c>
      <c r="DC204" t="s">
        <v>131</v>
      </c>
      <c r="DD204" t="s">
        <v>132</v>
      </c>
      <c r="DG204">
        <v>14161012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>"04/23/2024 17:57:14.717"</f>
        <v>04/23/2024 17:57:14.717</v>
      </c>
      <c r="C205" t="str">
        <f t="shared" si="23"/>
        <v>FFDFD3C0</v>
      </c>
      <c r="D205" t="s">
        <v>139</v>
      </c>
      <c r="E205">
        <v>1</v>
      </c>
      <c r="H205">
        <v>216</v>
      </c>
      <c r="I205" t="s">
        <v>140</v>
      </c>
      <c r="J205" t="s">
        <v>141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"17:57:14.273"</f>
        <v>17:57:14.273</v>
      </c>
      <c r="T205" t="str">
        <f>"17:57:14.173"</f>
        <v>17:57:14.173</v>
      </c>
      <c r="U205" t="str">
        <f t="shared" si="20"/>
        <v>A334DD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9</v>
      </c>
      <c r="AF205" t="s">
        <v>126</v>
      </c>
      <c r="AG205">
        <v>0</v>
      </c>
      <c r="AH205">
        <v>0</v>
      </c>
      <c r="AI205">
        <v>1</v>
      </c>
      <c r="AJ205">
        <v>0</v>
      </c>
      <c r="AK205" t="s">
        <v>282</v>
      </c>
      <c r="AL205">
        <v>64.789488000000006</v>
      </c>
      <c r="AM205" t="s">
        <v>283</v>
      </c>
      <c r="AN205">
        <v>-147.90784099999999</v>
      </c>
      <c r="AO205">
        <v>100</v>
      </c>
      <c r="AP205">
        <v>800</v>
      </c>
      <c r="AQ205" t="s">
        <v>138</v>
      </c>
      <c r="AR205">
        <v>-73</v>
      </c>
      <c r="AS205">
        <v>-103</v>
      </c>
      <c r="AT205">
        <v>384</v>
      </c>
      <c r="BB205" t="str">
        <f t="shared" si="21"/>
        <v>0610</v>
      </c>
      <c r="BC205">
        <v>1</v>
      </c>
      <c r="BD205" t="str">
        <f t="shared" si="22"/>
        <v xml:space="preserve">N3054V  </v>
      </c>
      <c r="BE205">
        <v>2</v>
      </c>
      <c r="BG205">
        <v>0</v>
      </c>
      <c r="BH205">
        <v>0</v>
      </c>
      <c r="BI205">
        <v>0</v>
      </c>
      <c r="BJ205">
        <v>675</v>
      </c>
      <c r="BK205">
        <v>-125</v>
      </c>
      <c r="BL205" t="s">
        <v>129</v>
      </c>
      <c r="BM205">
        <v>1</v>
      </c>
      <c r="BN205">
        <v>1</v>
      </c>
      <c r="BO205">
        <v>1</v>
      </c>
      <c r="BP205">
        <v>0</v>
      </c>
      <c r="BT205">
        <v>0</v>
      </c>
      <c r="BU205">
        <v>0</v>
      </c>
      <c r="CE205" t="str">
        <f>"17:57:14.279"</f>
        <v>17:57:14.279</v>
      </c>
      <c r="CF205">
        <v>279210837</v>
      </c>
      <c r="CS205">
        <v>2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130</v>
      </c>
      <c r="DA205">
        <v>142</v>
      </c>
      <c r="DB205">
        <v>2</v>
      </c>
      <c r="DC205" t="s">
        <v>131</v>
      </c>
      <c r="DD205" t="s">
        <v>132</v>
      </c>
      <c r="DG205">
        <v>14161012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>"04/23/2024 17:57:14.717"</f>
        <v>04/23/2024 17:57:14.717</v>
      </c>
      <c r="C206" t="str">
        <f t="shared" si="23"/>
        <v>FFDFD3C0</v>
      </c>
      <c r="D206" t="s">
        <v>123</v>
      </c>
      <c r="E206">
        <v>21</v>
      </c>
      <c r="F206">
        <v>1021</v>
      </c>
      <c r="G206" t="s">
        <v>124</v>
      </c>
      <c r="J206" t="s">
        <v>125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"17:57:14.273"</f>
        <v>17:57:14.273</v>
      </c>
      <c r="T206" t="str">
        <f>"17:57:14.173"</f>
        <v>17:57:14.173</v>
      </c>
      <c r="U206" t="str">
        <f t="shared" si="20"/>
        <v>A334DD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9</v>
      </c>
      <c r="AF206" t="s">
        <v>126</v>
      </c>
      <c r="AG206">
        <v>0</v>
      </c>
      <c r="AH206">
        <v>0</v>
      </c>
      <c r="AI206">
        <v>1</v>
      </c>
      <c r="AJ206">
        <v>0</v>
      </c>
      <c r="AK206" t="s">
        <v>282</v>
      </c>
      <c r="AL206">
        <v>64.789488000000006</v>
      </c>
      <c r="AM206" t="s">
        <v>283</v>
      </c>
      <c r="AN206">
        <v>-147.90784099999999</v>
      </c>
      <c r="AO206">
        <v>100</v>
      </c>
      <c r="AP206">
        <v>800</v>
      </c>
      <c r="AQ206" t="s">
        <v>138</v>
      </c>
      <c r="AR206">
        <v>-73</v>
      </c>
      <c r="AS206">
        <v>-103</v>
      </c>
      <c r="AT206">
        <v>384</v>
      </c>
      <c r="BB206" t="str">
        <f t="shared" si="21"/>
        <v>0610</v>
      </c>
      <c r="BC206">
        <v>1</v>
      </c>
      <c r="BD206" t="str">
        <f t="shared" si="22"/>
        <v xml:space="preserve">N3054V  </v>
      </c>
      <c r="BE206">
        <v>2</v>
      </c>
      <c r="BG206">
        <v>0</v>
      </c>
      <c r="BH206">
        <v>0</v>
      </c>
      <c r="BI206">
        <v>0</v>
      </c>
      <c r="BJ206">
        <v>675</v>
      </c>
      <c r="BK206">
        <v>-125</v>
      </c>
      <c r="BL206" t="s">
        <v>129</v>
      </c>
      <c r="BM206">
        <v>1</v>
      </c>
      <c r="BN206">
        <v>1</v>
      </c>
      <c r="BO206">
        <v>1</v>
      </c>
      <c r="BP206">
        <v>0</v>
      </c>
      <c r="BT206">
        <v>0</v>
      </c>
      <c r="BU206">
        <v>0</v>
      </c>
      <c r="CE206" t="str">
        <f>"17:57:14.279"</f>
        <v>17:57:14.279</v>
      </c>
      <c r="CF206">
        <v>279210837</v>
      </c>
      <c r="CS206">
        <v>2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130</v>
      </c>
      <c r="DA206">
        <v>142</v>
      </c>
      <c r="DB206">
        <v>2</v>
      </c>
      <c r="DC206" t="s">
        <v>131</v>
      </c>
      <c r="DD206" t="s">
        <v>132</v>
      </c>
      <c r="DG206">
        <v>14161012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>"04/23/2024 17:57:16.842"</f>
        <v>04/23/2024 17:57:16.842</v>
      </c>
      <c r="C207" t="str">
        <f t="shared" si="23"/>
        <v>FFDFD3C0</v>
      </c>
      <c r="D207" t="s">
        <v>133</v>
      </c>
      <c r="E207">
        <v>20</v>
      </c>
      <c r="H207">
        <v>329</v>
      </c>
      <c r="I207" t="s">
        <v>134</v>
      </c>
      <c r="J207" t="s">
        <v>135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 t="shared" ref="S207:T209" si="25">"17:57:16.359"</f>
        <v>17:57:16.359</v>
      </c>
      <c r="T207" t="str">
        <f t="shared" si="25"/>
        <v>17:57:16.359</v>
      </c>
      <c r="U207" t="str">
        <f t="shared" si="20"/>
        <v>A334DD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9</v>
      </c>
      <c r="AF207" t="s">
        <v>126</v>
      </c>
      <c r="AG207">
        <v>0</v>
      </c>
      <c r="AH207">
        <v>0</v>
      </c>
      <c r="AI207">
        <v>1</v>
      </c>
      <c r="AJ207">
        <v>0</v>
      </c>
      <c r="AK207" t="s">
        <v>284</v>
      </c>
      <c r="AL207">
        <v>64.788480000000007</v>
      </c>
      <c r="AM207" t="s">
        <v>285</v>
      </c>
      <c r="AN207">
        <v>-147.909515</v>
      </c>
      <c r="AO207">
        <v>100</v>
      </c>
      <c r="AP207">
        <v>800</v>
      </c>
      <c r="AQ207" t="s">
        <v>138</v>
      </c>
      <c r="AR207">
        <v>-74</v>
      </c>
      <c r="AS207">
        <v>-103</v>
      </c>
      <c r="AT207">
        <v>384</v>
      </c>
      <c r="BB207" t="str">
        <f t="shared" si="21"/>
        <v>0610</v>
      </c>
      <c r="BC207">
        <v>1</v>
      </c>
      <c r="BD207" t="str">
        <f t="shared" si="22"/>
        <v xml:space="preserve">N3054V  </v>
      </c>
      <c r="BE207">
        <v>2</v>
      </c>
      <c r="BG207">
        <v>0</v>
      </c>
      <c r="BH207">
        <v>0</v>
      </c>
      <c r="BI207">
        <v>0</v>
      </c>
      <c r="BJ207">
        <v>800</v>
      </c>
      <c r="BK207">
        <v>0</v>
      </c>
      <c r="BL207" t="s">
        <v>129</v>
      </c>
      <c r="BM207">
        <v>1</v>
      </c>
      <c r="BN207">
        <v>1</v>
      </c>
      <c r="BO207">
        <v>1</v>
      </c>
      <c r="BP207">
        <v>0</v>
      </c>
      <c r="BT207">
        <v>0</v>
      </c>
      <c r="BU207">
        <v>0</v>
      </c>
      <c r="CE207" t="str">
        <f>"17:57:16.364"</f>
        <v>17:57:16.364</v>
      </c>
      <c r="CF207">
        <v>364007710</v>
      </c>
      <c r="CS207">
        <v>2</v>
      </c>
      <c r="CT207">
        <v>2</v>
      </c>
      <c r="CU207">
        <v>0</v>
      </c>
      <c r="CV207">
        <v>2</v>
      </c>
      <c r="CW207">
        <v>0</v>
      </c>
      <c r="CX207">
        <v>6</v>
      </c>
      <c r="CY207">
        <v>7</v>
      </c>
      <c r="CZ207" t="s">
        <v>130</v>
      </c>
      <c r="DA207">
        <v>142</v>
      </c>
      <c r="DB207">
        <v>2</v>
      </c>
      <c r="DC207" t="s">
        <v>131</v>
      </c>
      <c r="DD207" t="s">
        <v>132</v>
      </c>
      <c r="DG207">
        <v>14161140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>"04/23/2024 17:57:16.842"</f>
        <v>04/23/2024 17:57:16.842</v>
      </c>
      <c r="C208" t="str">
        <f t="shared" si="23"/>
        <v>FFDFD3C0</v>
      </c>
      <c r="D208" t="s">
        <v>139</v>
      </c>
      <c r="E208">
        <v>1</v>
      </c>
      <c r="H208">
        <v>216</v>
      </c>
      <c r="I208" t="s">
        <v>140</v>
      </c>
      <c r="J208" t="s">
        <v>141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 t="shared" si="25"/>
        <v>17:57:16.359</v>
      </c>
      <c r="T208" t="str">
        <f t="shared" si="25"/>
        <v>17:57:16.359</v>
      </c>
      <c r="U208" t="str">
        <f t="shared" si="20"/>
        <v>A334DD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9</v>
      </c>
      <c r="AF208" t="s">
        <v>126</v>
      </c>
      <c r="AG208">
        <v>0</v>
      </c>
      <c r="AH208">
        <v>0</v>
      </c>
      <c r="AI208">
        <v>1</v>
      </c>
      <c r="AJ208">
        <v>0</v>
      </c>
      <c r="AK208" t="s">
        <v>284</v>
      </c>
      <c r="AL208">
        <v>64.788480000000007</v>
      </c>
      <c r="AM208" t="s">
        <v>285</v>
      </c>
      <c r="AN208">
        <v>-147.909515</v>
      </c>
      <c r="AO208">
        <v>100</v>
      </c>
      <c r="AP208">
        <v>800</v>
      </c>
      <c r="AQ208" t="s">
        <v>138</v>
      </c>
      <c r="AR208">
        <v>-74</v>
      </c>
      <c r="AS208">
        <v>-103</v>
      </c>
      <c r="AT208">
        <v>384</v>
      </c>
      <c r="BB208" t="str">
        <f t="shared" si="21"/>
        <v>0610</v>
      </c>
      <c r="BC208">
        <v>1</v>
      </c>
      <c r="BD208" t="str">
        <f t="shared" si="22"/>
        <v xml:space="preserve">N3054V  </v>
      </c>
      <c r="BE208">
        <v>2</v>
      </c>
      <c r="BG208">
        <v>0</v>
      </c>
      <c r="BH208">
        <v>0</v>
      </c>
      <c r="BI208">
        <v>0</v>
      </c>
      <c r="BJ208">
        <v>800</v>
      </c>
      <c r="BK208">
        <v>0</v>
      </c>
      <c r="BL208" t="s">
        <v>129</v>
      </c>
      <c r="BM208">
        <v>1</v>
      </c>
      <c r="BN208">
        <v>1</v>
      </c>
      <c r="BO208">
        <v>1</v>
      </c>
      <c r="BP208">
        <v>0</v>
      </c>
      <c r="BT208">
        <v>0</v>
      </c>
      <c r="BU208">
        <v>0</v>
      </c>
      <c r="CE208" t="str">
        <f>"17:57:16.364"</f>
        <v>17:57:16.364</v>
      </c>
      <c r="CF208">
        <v>364007710</v>
      </c>
      <c r="CS208">
        <v>2</v>
      </c>
      <c r="CT208">
        <v>2</v>
      </c>
      <c r="CU208">
        <v>0</v>
      </c>
      <c r="CV208">
        <v>2</v>
      </c>
      <c r="CW208">
        <v>0</v>
      </c>
      <c r="CX208">
        <v>6</v>
      </c>
      <c r="CY208">
        <v>7</v>
      </c>
      <c r="CZ208" t="s">
        <v>130</v>
      </c>
      <c r="DA208">
        <v>142</v>
      </c>
      <c r="DB208">
        <v>2</v>
      </c>
      <c r="DC208" t="s">
        <v>131</v>
      </c>
      <c r="DD208" t="s">
        <v>132</v>
      </c>
      <c r="DG208">
        <v>14161140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>"04/23/2024 17:57:16.842"</f>
        <v>04/23/2024 17:57:16.842</v>
      </c>
      <c r="C209" t="str">
        <f t="shared" si="23"/>
        <v>FFDFD3C0</v>
      </c>
      <c r="D209" t="s">
        <v>123</v>
      </c>
      <c r="E209">
        <v>21</v>
      </c>
      <c r="F209">
        <v>1021</v>
      </c>
      <c r="G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 t="shared" si="25"/>
        <v>17:57:16.359</v>
      </c>
      <c r="T209" t="str">
        <f t="shared" si="25"/>
        <v>17:57:16.359</v>
      </c>
      <c r="U209" t="str">
        <f t="shared" si="20"/>
        <v>A334DD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9</v>
      </c>
      <c r="AF209" t="s">
        <v>126</v>
      </c>
      <c r="AG209">
        <v>0</v>
      </c>
      <c r="AH209">
        <v>0</v>
      </c>
      <c r="AI209">
        <v>1</v>
      </c>
      <c r="AJ209">
        <v>0</v>
      </c>
      <c r="AK209" t="s">
        <v>284</v>
      </c>
      <c r="AL209">
        <v>64.788480000000007</v>
      </c>
      <c r="AM209" t="s">
        <v>285</v>
      </c>
      <c r="AN209">
        <v>-147.909515</v>
      </c>
      <c r="AO209">
        <v>100</v>
      </c>
      <c r="AP209">
        <v>800</v>
      </c>
      <c r="AQ209" t="s">
        <v>138</v>
      </c>
      <c r="AR209">
        <v>-74</v>
      </c>
      <c r="AS209">
        <v>-103</v>
      </c>
      <c r="AT209">
        <v>384</v>
      </c>
      <c r="BB209" t="str">
        <f t="shared" si="21"/>
        <v>0610</v>
      </c>
      <c r="BC209">
        <v>1</v>
      </c>
      <c r="BD209" t="str">
        <f t="shared" si="22"/>
        <v xml:space="preserve">N3054V  </v>
      </c>
      <c r="BE209">
        <v>2</v>
      </c>
      <c r="BG209">
        <v>0</v>
      </c>
      <c r="BH209">
        <v>0</v>
      </c>
      <c r="BI209">
        <v>0</v>
      </c>
      <c r="BJ209">
        <v>800</v>
      </c>
      <c r="BK209">
        <v>0</v>
      </c>
      <c r="BL209" t="s">
        <v>129</v>
      </c>
      <c r="BM209">
        <v>1</v>
      </c>
      <c r="BN209">
        <v>1</v>
      </c>
      <c r="BO209">
        <v>1</v>
      </c>
      <c r="BP209">
        <v>0</v>
      </c>
      <c r="BT209">
        <v>0</v>
      </c>
      <c r="BU209">
        <v>0</v>
      </c>
      <c r="CE209" t="str">
        <f>"17:57:16.364"</f>
        <v>17:57:16.364</v>
      </c>
      <c r="CF209">
        <v>364007710</v>
      </c>
      <c r="CS209">
        <v>2</v>
      </c>
      <c r="CT209">
        <v>2</v>
      </c>
      <c r="CU209">
        <v>0</v>
      </c>
      <c r="CV209">
        <v>2</v>
      </c>
      <c r="CW209">
        <v>0</v>
      </c>
      <c r="CX209">
        <v>6</v>
      </c>
      <c r="CY209">
        <v>7</v>
      </c>
      <c r="CZ209" t="s">
        <v>130</v>
      </c>
      <c r="DA209">
        <v>142</v>
      </c>
      <c r="DB209">
        <v>2</v>
      </c>
      <c r="DC209" t="s">
        <v>131</v>
      </c>
      <c r="DD209" t="s">
        <v>132</v>
      </c>
      <c r="DG209">
        <v>14161140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>"04/23/2024 17:57:17.717"</f>
        <v>04/23/2024 17:57:17.717</v>
      </c>
      <c r="C210" t="str">
        <f t="shared" si="23"/>
        <v>FFDFD3C0</v>
      </c>
      <c r="D210" t="s">
        <v>123</v>
      </c>
      <c r="E210">
        <v>21</v>
      </c>
      <c r="F210">
        <v>1021</v>
      </c>
      <c r="G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"17:57:17.336"</f>
        <v>17:57:17.336</v>
      </c>
      <c r="T210" t="str">
        <f>"17:57:16.936"</f>
        <v>17:57:16.936</v>
      </c>
      <c r="U210" t="str">
        <f t="shared" si="20"/>
        <v>A334DD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9</v>
      </c>
      <c r="AF210" t="s">
        <v>126</v>
      </c>
      <c r="AG210">
        <v>0</v>
      </c>
      <c r="AH210">
        <v>0</v>
      </c>
      <c r="AI210">
        <v>1</v>
      </c>
      <c r="AJ210">
        <v>0</v>
      </c>
      <c r="AK210" t="s">
        <v>286</v>
      </c>
      <c r="AL210">
        <v>64.788008000000005</v>
      </c>
      <c r="AM210" t="s">
        <v>287</v>
      </c>
      <c r="AN210">
        <v>-147.91030900000001</v>
      </c>
      <c r="AO210">
        <v>100</v>
      </c>
      <c r="AP210">
        <v>800</v>
      </c>
      <c r="AQ210" t="s">
        <v>138</v>
      </c>
      <c r="AR210">
        <v>-74</v>
      </c>
      <c r="AS210">
        <v>-103</v>
      </c>
      <c r="AT210">
        <v>384</v>
      </c>
      <c r="BB210" t="str">
        <f t="shared" si="21"/>
        <v>0610</v>
      </c>
      <c r="BC210">
        <v>1</v>
      </c>
      <c r="BD210" t="str">
        <f t="shared" si="22"/>
        <v xml:space="preserve">N3054V  </v>
      </c>
      <c r="BE210">
        <v>2</v>
      </c>
      <c r="BG210">
        <v>0</v>
      </c>
      <c r="BH210">
        <v>0</v>
      </c>
      <c r="BI210">
        <v>0</v>
      </c>
      <c r="BJ210">
        <v>800</v>
      </c>
      <c r="BK210">
        <v>0</v>
      </c>
      <c r="BL210" t="s">
        <v>129</v>
      </c>
      <c r="BM210">
        <v>1</v>
      </c>
      <c r="BN210">
        <v>1</v>
      </c>
      <c r="BO210">
        <v>1</v>
      </c>
      <c r="BP210">
        <v>0</v>
      </c>
      <c r="BT210">
        <v>0</v>
      </c>
      <c r="BU210">
        <v>0</v>
      </c>
      <c r="CE210" t="str">
        <f>"17:57:17.339"</f>
        <v>17:57:17.339</v>
      </c>
      <c r="CF210">
        <v>338912724</v>
      </c>
      <c r="CS210">
        <v>2</v>
      </c>
      <c r="CT210">
        <v>2</v>
      </c>
      <c r="CU210">
        <v>0</v>
      </c>
      <c r="CV210">
        <v>2</v>
      </c>
      <c r="CW210">
        <v>0</v>
      </c>
      <c r="CX210">
        <v>5</v>
      </c>
      <c r="CY210">
        <v>7</v>
      </c>
      <c r="CZ210" t="s">
        <v>130</v>
      </c>
      <c r="DA210">
        <v>142</v>
      </c>
      <c r="DB210">
        <v>2</v>
      </c>
      <c r="DC210" t="s">
        <v>131</v>
      </c>
      <c r="DD210" t="s">
        <v>132</v>
      </c>
      <c r="DG210">
        <v>14161199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>"04/23/2024 17:57:17.889"</f>
        <v>04/23/2024 17:57:17.889</v>
      </c>
      <c r="C211" t="str">
        <f t="shared" si="23"/>
        <v>FFDFD3C0</v>
      </c>
      <c r="D211" t="s">
        <v>133</v>
      </c>
      <c r="E211">
        <v>20</v>
      </c>
      <c r="H211">
        <v>329</v>
      </c>
      <c r="I211" t="s">
        <v>134</v>
      </c>
      <c r="J211" t="s">
        <v>135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"17:57:17.336"</f>
        <v>17:57:17.336</v>
      </c>
      <c r="T211" t="str">
        <f>"17:57:16.936"</f>
        <v>17:57:16.936</v>
      </c>
      <c r="U211" t="str">
        <f t="shared" si="20"/>
        <v>A334DD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9</v>
      </c>
      <c r="AF211" t="s">
        <v>126</v>
      </c>
      <c r="AG211">
        <v>0</v>
      </c>
      <c r="AH211">
        <v>0</v>
      </c>
      <c r="AI211">
        <v>1</v>
      </c>
      <c r="AJ211">
        <v>0</v>
      </c>
      <c r="AK211" t="s">
        <v>286</v>
      </c>
      <c r="AL211">
        <v>64.788008000000005</v>
      </c>
      <c r="AM211" t="s">
        <v>287</v>
      </c>
      <c r="AN211">
        <v>-147.91030900000001</v>
      </c>
      <c r="AO211">
        <v>100</v>
      </c>
      <c r="AP211">
        <v>800</v>
      </c>
      <c r="AQ211" t="s">
        <v>138</v>
      </c>
      <c r="AR211">
        <v>-74</v>
      </c>
      <c r="AS211">
        <v>-103</v>
      </c>
      <c r="AT211">
        <v>384</v>
      </c>
      <c r="BB211" t="str">
        <f t="shared" si="21"/>
        <v>0610</v>
      </c>
      <c r="BC211">
        <v>1</v>
      </c>
      <c r="BD211" t="str">
        <f t="shared" si="22"/>
        <v xml:space="preserve">N3054V  </v>
      </c>
      <c r="BE211">
        <v>2</v>
      </c>
      <c r="BG211">
        <v>0</v>
      </c>
      <c r="BH211">
        <v>0</v>
      </c>
      <c r="BI211">
        <v>0</v>
      </c>
      <c r="BJ211">
        <v>800</v>
      </c>
      <c r="BK211">
        <v>0</v>
      </c>
      <c r="BL211" t="s">
        <v>129</v>
      </c>
      <c r="BM211">
        <v>1</v>
      </c>
      <c r="BN211">
        <v>1</v>
      </c>
      <c r="BO211">
        <v>1</v>
      </c>
      <c r="BP211">
        <v>0</v>
      </c>
      <c r="BT211">
        <v>0</v>
      </c>
      <c r="BU211">
        <v>0</v>
      </c>
      <c r="CE211" t="str">
        <f>"17:57:17.339"</f>
        <v>17:57:17.339</v>
      </c>
      <c r="CF211">
        <v>338912724</v>
      </c>
      <c r="CS211">
        <v>2</v>
      </c>
      <c r="CT211">
        <v>2</v>
      </c>
      <c r="CU211">
        <v>0</v>
      </c>
      <c r="CV211">
        <v>2</v>
      </c>
      <c r="CW211">
        <v>0</v>
      </c>
      <c r="CX211">
        <v>5</v>
      </c>
      <c r="CY211">
        <v>7</v>
      </c>
      <c r="CZ211" t="s">
        <v>130</v>
      </c>
      <c r="DA211">
        <v>142</v>
      </c>
      <c r="DB211">
        <v>2</v>
      </c>
      <c r="DC211" t="s">
        <v>131</v>
      </c>
      <c r="DD211" t="s">
        <v>132</v>
      </c>
      <c r="DG211">
        <v>14161199</v>
      </c>
      <c r="DI211">
        <v>0</v>
      </c>
      <c r="DJ211">
        <v>0</v>
      </c>
      <c r="DK211">
        <v>1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>"04/23/2024 17:57:17.889"</f>
        <v>04/23/2024 17:57:17.889</v>
      </c>
      <c r="C212" t="str">
        <f t="shared" si="23"/>
        <v>FFDFD3C0</v>
      </c>
      <c r="D212" t="s">
        <v>139</v>
      </c>
      <c r="E212">
        <v>1</v>
      </c>
      <c r="H212">
        <v>216</v>
      </c>
      <c r="I212" t="s">
        <v>140</v>
      </c>
      <c r="J212" t="s">
        <v>141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"17:57:17.336"</f>
        <v>17:57:17.336</v>
      </c>
      <c r="T212" t="str">
        <f>"17:57:16.936"</f>
        <v>17:57:16.936</v>
      </c>
      <c r="U212" t="str">
        <f t="shared" si="20"/>
        <v>A334DD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9</v>
      </c>
      <c r="AF212" t="s">
        <v>126</v>
      </c>
      <c r="AG212">
        <v>0</v>
      </c>
      <c r="AH212">
        <v>0</v>
      </c>
      <c r="AI212">
        <v>1</v>
      </c>
      <c r="AJ212">
        <v>0</v>
      </c>
      <c r="AK212" t="s">
        <v>286</v>
      </c>
      <c r="AL212">
        <v>64.788008000000005</v>
      </c>
      <c r="AM212" t="s">
        <v>287</v>
      </c>
      <c r="AN212">
        <v>-147.91030900000001</v>
      </c>
      <c r="AO212">
        <v>100</v>
      </c>
      <c r="AP212">
        <v>800</v>
      </c>
      <c r="AQ212" t="s">
        <v>138</v>
      </c>
      <c r="AR212">
        <v>-74</v>
      </c>
      <c r="AS212">
        <v>-103</v>
      </c>
      <c r="AT212">
        <v>384</v>
      </c>
      <c r="BB212" t="str">
        <f t="shared" si="21"/>
        <v>0610</v>
      </c>
      <c r="BC212">
        <v>1</v>
      </c>
      <c r="BD212" t="str">
        <f t="shared" si="22"/>
        <v xml:space="preserve">N3054V  </v>
      </c>
      <c r="BE212">
        <v>2</v>
      </c>
      <c r="BG212">
        <v>0</v>
      </c>
      <c r="BH212">
        <v>0</v>
      </c>
      <c r="BI212">
        <v>0</v>
      </c>
      <c r="BJ212">
        <v>800</v>
      </c>
      <c r="BK212">
        <v>0</v>
      </c>
      <c r="BL212" t="s">
        <v>129</v>
      </c>
      <c r="BM212">
        <v>1</v>
      </c>
      <c r="BN212">
        <v>1</v>
      </c>
      <c r="BO212">
        <v>1</v>
      </c>
      <c r="BP212">
        <v>0</v>
      </c>
      <c r="BT212">
        <v>0</v>
      </c>
      <c r="BU212">
        <v>0</v>
      </c>
      <c r="CE212" t="str">
        <f>"17:57:17.339"</f>
        <v>17:57:17.339</v>
      </c>
      <c r="CF212">
        <v>338912724</v>
      </c>
      <c r="CS212">
        <v>2</v>
      </c>
      <c r="CT212">
        <v>2</v>
      </c>
      <c r="CU212">
        <v>0</v>
      </c>
      <c r="CV212">
        <v>2</v>
      </c>
      <c r="CW212">
        <v>0</v>
      </c>
      <c r="CX212">
        <v>5</v>
      </c>
      <c r="CY212">
        <v>7</v>
      </c>
      <c r="CZ212" t="s">
        <v>130</v>
      </c>
      <c r="DA212">
        <v>142</v>
      </c>
      <c r="DB212">
        <v>2</v>
      </c>
      <c r="DC212" t="s">
        <v>131</v>
      </c>
      <c r="DD212" t="s">
        <v>132</v>
      </c>
      <c r="DG212">
        <v>14161199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"04/23/2024 17:57:20.373"</f>
        <v>04/23/2024 17:57:20.373</v>
      </c>
      <c r="C213" t="str">
        <f t="shared" si="23"/>
        <v>FFDFD3C0</v>
      </c>
      <c r="D213" t="s">
        <v>133</v>
      </c>
      <c r="E213">
        <v>20</v>
      </c>
      <c r="H213">
        <v>329</v>
      </c>
      <c r="I213" t="s">
        <v>134</v>
      </c>
      <c r="J213" t="s">
        <v>135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"17:57:19.961"</f>
        <v>17:57:19.961</v>
      </c>
      <c r="T213" t="str">
        <f>"17:57:19.761"</f>
        <v>17:57:19.761</v>
      </c>
      <c r="U213" t="str">
        <f t="shared" si="20"/>
        <v>A334DD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9</v>
      </c>
      <c r="AF213" t="s">
        <v>126</v>
      </c>
      <c r="AG213">
        <v>0</v>
      </c>
      <c r="AH213">
        <v>0</v>
      </c>
      <c r="AI213">
        <v>1</v>
      </c>
      <c r="AJ213">
        <v>0</v>
      </c>
      <c r="AK213" t="s">
        <v>288</v>
      </c>
      <c r="AL213">
        <v>64.786742000000004</v>
      </c>
      <c r="AM213" t="s">
        <v>289</v>
      </c>
      <c r="AN213">
        <v>-147.912476</v>
      </c>
      <c r="AO213">
        <v>100</v>
      </c>
      <c r="AP213">
        <v>800</v>
      </c>
      <c r="AQ213" t="s">
        <v>138</v>
      </c>
      <c r="AR213">
        <v>-75</v>
      </c>
      <c r="AS213">
        <v>-104</v>
      </c>
      <c r="AT213">
        <v>320</v>
      </c>
      <c r="BB213" t="str">
        <f t="shared" si="21"/>
        <v>0610</v>
      </c>
      <c r="BC213">
        <v>1</v>
      </c>
      <c r="BD213" t="str">
        <f t="shared" si="22"/>
        <v xml:space="preserve">N3054V  </v>
      </c>
      <c r="BE213">
        <v>2</v>
      </c>
      <c r="BG213">
        <v>0</v>
      </c>
      <c r="BH213">
        <v>0</v>
      </c>
      <c r="BI213">
        <v>0</v>
      </c>
      <c r="BJ213">
        <v>800</v>
      </c>
      <c r="BK213">
        <v>0</v>
      </c>
      <c r="BL213" t="s">
        <v>129</v>
      </c>
      <c r="BM213">
        <v>1</v>
      </c>
      <c r="BN213">
        <v>1</v>
      </c>
      <c r="BO213">
        <v>1</v>
      </c>
      <c r="BP213">
        <v>0</v>
      </c>
      <c r="BT213">
        <v>0</v>
      </c>
      <c r="BU213">
        <v>0</v>
      </c>
      <c r="CE213" t="str">
        <f>"17:57:19.964"</f>
        <v>17:57:19.964</v>
      </c>
      <c r="CF213">
        <v>963657017</v>
      </c>
      <c r="CS213">
        <v>2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130</v>
      </c>
      <c r="DA213">
        <v>142</v>
      </c>
      <c r="DB213">
        <v>2</v>
      </c>
      <c r="DC213" t="s">
        <v>131</v>
      </c>
      <c r="DD213" t="s">
        <v>132</v>
      </c>
      <c r="DG213">
        <v>14161348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>"04/23/2024 17:57:20.373"</f>
        <v>04/23/2024 17:57:20.373</v>
      </c>
      <c r="C214" t="str">
        <f t="shared" si="23"/>
        <v>FFDFD3C0</v>
      </c>
      <c r="D214" t="s">
        <v>123</v>
      </c>
      <c r="E214">
        <v>21</v>
      </c>
      <c r="F214">
        <v>1021</v>
      </c>
      <c r="G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"17:57:19.961"</f>
        <v>17:57:19.961</v>
      </c>
      <c r="T214" t="str">
        <f>"17:57:19.761"</f>
        <v>17:57:19.761</v>
      </c>
      <c r="U214" t="str">
        <f t="shared" si="20"/>
        <v>A334DD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9</v>
      </c>
      <c r="AF214" t="s">
        <v>126</v>
      </c>
      <c r="AG214">
        <v>0</v>
      </c>
      <c r="AH214">
        <v>0</v>
      </c>
      <c r="AI214">
        <v>1</v>
      </c>
      <c r="AJ214">
        <v>0</v>
      </c>
      <c r="AK214" t="s">
        <v>288</v>
      </c>
      <c r="AL214">
        <v>64.786742000000004</v>
      </c>
      <c r="AM214" t="s">
        <v>289</v>
      </c>
      <c r="AN214">
        <v>-147.912476</v>
      </c>
      <c r="AO214">
        <v>100</v>
      </c>
      <c r="AP214">
        <v>800</v>
      </c>
      <c r="AQ214" t="s">
        <v>138</v>
      </c>
      <c r="AR214">
        <v>-75</v>
      </c>
      <c r="AS214">
        <v>-104</v>
      </c>
      <c r="AT214">
        <v>320</v>
      </c>
      <c r="BB214" t="str">
        <f t="shared" si="21"/>
        <v>0610</v>
      </c>
      <c r="BC214">
        <v>1</v>
      </c>
      <c r="BD214" t="str">
        <f t="shared" si="22"/>
        <v xml:space="preserve">N3054V  </v>
      </c>
      <c r="BE214">
        <v>2</v>
      </c>
      <c r="BG214">
        <v>0</v>
      </c>
      <c r="BH214">
        <v>0</v>
      </c>
      <c r="BI214">
        <v>0</v>
      </c>
      <c r="BJ214">
        <v>800</v>
      </c>
      <c r="BK214">
        <v>0</v>
      </c>
      <c r="BL214" t="s">
        <v>129</v>
      </c>
      <c r="BM214">
        <v>1</v>
      </c>
      <c r="BN214">
        <v>1</v>
      </c>
      <c r="BO214">
        <v>1</v>
      </c>
      <c r="BP214">
        <v>0</v>
      </c>
      <c r="BT214">
        <v>0</v>
      </c>
      <c r="BU214">
        <v>0</v>
      </c>
      <c r="CE214" t="str">
        <f>"17:57:19.964"</f>
        <v>17:57:19.964</v>
      </c>
      <c r="CF214">
        <v>963657017</v>
      </c>
      <c r="CS214">
        <v>2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130</v>
      </c>
      <c r="DA214">
        <v>142</v>
      </c>
      <c r="DB214">
        <v>2</v>
      </c>
      <c r="DC214" t="s">
        <v>131</v>
      </c>
      <c r="DD214" t="s">
        <v>132</v>
      </c>
      <c r="DG214">
        <v>14161348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>"04/23/2024 17:57:20.373"</f>
        <v>04/23/2024 17:57:20.373</v>
      </c>
      <c r="C215" t="str">
        <f t="shared" si="23"/>
        <v>FFDFD3C0</v>
      </c>
      <c r="D215" t="s">
        <v>139</v>
      </c>
      <c r="E215">
        <v>1</v>
      </c>
      <c r="H215">
        <v>216</v>
      </c>
      <c r="I215" t="s">
        <v>140</v>
      </c>
      <c r="J215" t="s">
        <v>141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"17:57:19.961"</f>
        <v>17:57:19.961</v>
      </c>
      <c r="T215" t="str">
        <f>"17:57:19.761"</f>
        <v>17:57:19.761</v>
      </c>
      <c r="U215" t="str">
        <f t="shared" si="20"/>
        <v>A334DD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9</v>
      </c>
      <c r="AF215" t="s">
        <v>126</v>
      </c>
      <c r="AG215">
        <v>0</v>
      </c>
      <c r="AH215">
        <v>0</v>
      </c>
      <c r="AI215">
        <v>1</v>
      </c>
      <c r="AJ215">
        <v>0</v>
      </c>
      <c r="AK215" t="s">
        <v>288</v>
      </c>
      <c r="AL215">
        <v>64.786742000000004</v>
      </c>
      <c r="AM215" t="s">
        <v>289</v>
      </c>
      <c r="AN215">
        <v>-147.912476</v>
      </c>
      <c r="AO215">
        <v>100</v>
      </c>
      <c r="AP215">
        <v>800</v>
      </c>
      <c r="AQ215" t="s">
        <v>138</v>
      </c>
      <c r="AR215">
        <v>-75</v>
      </c>
      <c r="AS215">
        <v>-104</v>
      </c>
      <c r="AT215">
        <v>320</v>
      </c>
      <c r="BB215" t="str">
        <f t="shared" si="21"/>
        <v>0610</v>
      </c>
      <c r="BC215">
        <v>1</v>
      </c>
      <c r="BD215" t="str">
        <f t="shared" si="22"/>
        <v xml:space="preserve">N3054V  </v>
      </c>
      <c r="BE215">
        <v>2</v>
      </c>
      <c r="BG215">
        <v>0</v>
      </c>
      <c r="BH215">
        <v>0</v>
      </c>
      <c r="BI215">
        <v>0</v>
      </c>
      <c r="BJ215">
        <v>800</v>
      </c>
      <c r="BK215">
        <v>0</v>
      </c>
      <c r="BL215" t="s">
        <v>129</v>
      </c>
      <c r="BM215">
        <v>1</v>
      </c>
      <c r="BN215">
        <v>1</v>
      </c>
      <c r="BO215">
        <v>1</v>
      </c>
      <c r="BP215">
        <v>0</v>
      </c>
      <c r="BT215">
        <v>0</v>
      </c>
      <c r="BU215">
        <v>0</v>
      </c>
      <c r="CE215" t="str">
        <f>"17:57:19.964"</f>
        <v>17:57:19.964</v>
      </c>
      <c r="CF215">
        <v>963657017</v>
      </c>
      <c r="CS215">
        <v>2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130</v>
      </c>
      <c r="DA215">
        <v>142</v>
      </c>
      <c r="DB215">
        <v>2</v>
      </c>
      <c r="DC215" t="s">
        <v>131</v>
      </c>
      <c r="DD215" t="s">
        <v>132</v>
      </c>
      <c r="DG215">
        <v>14161348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>"04/23/2024 17:57:21.716"</f>
        <v>04/23/2024 17:57:21.716</v>
      </c>
      <c r="C216" t="str">
        <f t="shared" si="23"/>
        <v>FFDFD3C0</v>
      </c>
      <c r="D216" t="s">
        <v>139</v>
      </c>
      <c r="E216">
        <v>1</v>
      </c>
      <c r="H216">
        <v>216</v>
      </c>
      <c r="I216" t="s">
        <v>140</v>
      </c>
      <c r="J216" t="s">
        <v>141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"17:57:21.070"</f>
        <v>17:57:21.070</v>
      </c>
      <c r="T216" t="str">
        <f>"17:57:20.870"</f>
        <v>17:57:20.870</v>
      </c>
      <c r="U216" t="str">
        <f t="shared" si="20"/>
        <v>A334DD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9</v>
      </c>
      <c r="AF216" t="s">
        <v>126</v>
      </c>
      <c r="AG216">
        <v>0</v>
      </c>
      <c r="AH216">
        <v>0</v>
      </c>
      <c r="AI216">
        <v>1</v>
      </c>
      <c r="AJ216">
        <v>0</v>
      </c>
      <c r="AK216" t="s">
        <v>290</v>
      </c>
      <c r="AL216">
        <v>64.786248000000001</v>
      </c>
      <c r="AM216" t="s">
        <v>291</v>
      </c>
      <c r="AN216">
        <v>-147.91333399999999</v>
      </c>
      <c r="AO216">
        <v>100</v>
      </c>
      <c r="AP216">
        <v>800</v>
      </c>
      <c r="AQ216" t="s">
        <v>138</v>
      </c>
      <c r="AR216">
        <v>-75</v>
      </c>
      <c r="AS216">
        <v>-104</v>
      </c>
      <c r="AT216">
        <v>256</v>
      </c>
      <c r="BB216" t="str">
        <f t="shared" si="21"/>
        <v>0610</v>
      </c>
      <c r="BC216">
        <v>1</v>
      </c>
      <c r="BD216" t="str">
        <f t="shared" si="22"/>
        <v xml:space="preserve">N3054V  </v>
      </c>
      <c r="BE216">
        <v>2</v>
      </c>
      <c r="BG216">
        <v>0</v>
      </c>
      <c r="BH216">
        <v>0</v>
      </c>
      <c r="BI216">
        <v>0</v>
      </c>
      <c r="BJ216">
        <v>800</v>
      </c>
      <c r="BK216">
        <v>0</v>
      </c>
      <c r="BL216" t="s">
        <v>129</v>
      </c>
      <c r="BM216">
        <v>1</v>
      </c>
      <c r="BN216">
        <v>1</v>
      </c>
      <c r="BO216">
        <v>1</v>
      </c>
      <c r="BP216">
        <v>0</v>
      </c>
      <c r="BT216">
        <v>0</v>
      </c>
      <c r="BU216">
        <v>0</v>
      </c>
      <c r="CE216" t="str">
        <f>"17:57:21.074"</f>
        <v>17:57:21.074</v>
      </c>
      <c r="CF216">
        <v>73548887</v>
      </c>
      <c r="CS216">
        <v>2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130</v>
      </c>
      <c r="DA216">
        <v>142</v>
      </c>
      <c r="DB216">
        <v>2</v>
      </c>
      <c r="DC216" t="s">
        <v>131</v>
      </c>
      <c r="DD216" t="s">
        <v>132</v>
      </c>
      <c r="DG216">
        <v>14161415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>"04/23/2024 17:57:21.716"</f>
        <v>04/23/2024 17:57:21.716</v>
      </c>
      <c r="C217" t="str">
        <f t="shared" si="23"/>
        <v>FFDFD3C0</v>
      </c>
      <c r="D217" t="s">
        <v>123</v>
      </c>
      <c r="E217">
        <v>21</v>
      </c>
      <c r="F217">
        <v>1021</v>
      </c>
      <c r="G217" t="s">
        <v>124</v>
      </c>
      <c r="J217" t="s">
        <v>125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"17:57:21.070"</f>
        <v>17:57:21.070</v>
      </c>
      <c r="T217" t="str">
        <f>"17:57:20.870"</f>
        <v>17:57:20.870</v>
      </c>
      <c r="U217" t="str">
        <f t="shared" si="20"/>
        <v>A334DD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9</v>
      </c>
      <c r="AF217" t="s">
        <v>126</v>
      </c>
      <c r="AG217">
        <v>0</v>
      </c>
      <c r="AH217">
        <v>0</v>
      </c>
      <c r="AI217">
        <v>1</v>
      </c>
      <c r="AJ217">
        <v>0</v>
      </c>
      <c r="AK217" t="s">
        <v>290</v>
      </c>
      <c r="AL217">
        <v>64.786248000000001</v>
      </c>
      <c r="AM217" t="s">
        <v>291</v>
      </c>
      <c r="AN217">
        <v>-147.91333399999999</v>
      </c>
      <c r="AO217">
        <v>100</v>
      </c>
      <c r="AP217">
        <v>800</v>
      </c>
      <c r="AQ217" t="s">
        <v>138</v>
      </c>
      <c r="AR217">
        <v>-75</v>
      </c>
      <c r="AS217">
        <v>-104</v>
      </c>
      <c r="AT217">
        <v>256</v>
      </c>
      <c r="BB217" t="str">
        <f t="shared" si="21"/>
        <v>0610</v>
      </c>
      <c r="BC217">
        <v>1</v>
      </c>
      <c r="BD217" t="str">
        <f t="shared" si="22"/>
        <v xml:space="preserve">N3054V  </v>
      </c>
      <c r="BE217">
        <v>2</v>
      </c>
      <c r="BG217">
        <v>0</v>
      </c>
      <c r="BH217">
        <v>0</v>
      </c>
      <c r="BI217">
        <v>0</v>
      </c>
      <c r="BJ217">
        <v>800</v>
      </c>
      <c r="BK217">
        <v>0</v>
      </c>
      <c r="BL217" t="s">
        <v>129</v>
      </c>
      <c r="BM217">
        <v>1</v>
      </c>
      <c r="BN217">
        <v>1</v>
      </c>
      <c r="BO217">
        <v>1</v>
      </c>
      <c r="BP217">
        <v>0</v>
      </c>
      <c r="BT217">
        <v>0</v>
      </c>
      <c r="BU217">
        <v>0</v>
      </c>
      <c r="CE217" t="str">
        <f>"17:57:21.074"</f>
        <v>17:57:21.074</v>
      </c>
      <c r="CF217">
        <v>73548887</v>
      </c>
      <c r="CS217">
        <v>2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130</v>
      </c>
      <c r="DA217">
        <v>142</v>
      </c>
      <c r="DB217">
        <v>2</v>
      </c>
      <c r="DC217" t="s">
        <v>131</v>
      </c>
      <c r="DD217" t="s">
        <v>132</v>
      </c>
      <c r="DG217">
        <v>14161415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>"04/23/2024 17:57:21.716"</f>
        <v>04/23/2024 17:57:21.716</v>
      </c>
      <c r="C218" t="str">
        <f t="shared" si="23"/>
        <v>FFDFD3C0</v>
      </c>
      <c r="D218" t="s">
        <v>133</v>
      </c>
      <c r="E218">
        <v>20</v>
      </c>
      <c r="H218">
        <v>329</v>
      </c>
      <c r="I218" t="s">
        <v>134</v>
      </c>
      <c r="J218" t="s">
        <v>135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"17:57:21.070"</f>
        <v>17:57:21.070</v>
      </c>
      <c r="T218" t="str">
        <f>"17:57:20.870"</f>
        <v>17:57:20.870</v>
      </c>
      <c r="U218" t="str">
        <f t="shared" si="20"/>
        <v>A334DD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9</v>
      </c>
      <c r="AF218" t="s">
        <v>126</v>
      </c>
      <c r="AG218">
        <v>0</v>
      </c>
      <c r="AH218">
        <v>0</v>
      </c>
      <c r="AI218">
        <v>1</v>
      </c>
      <c r="AJ218">
        <v>0</v>
      </c>
      <c r="AK218" t="s">
        <v>290</v>
      </c>
      <c r="AL218">
        <v>64.786248000000001</v>
      </c>
      <c r="AM218" t="s">
        <v>291</v>
      </c>
      <c r="AN218">
        <v>-147.91333399999999</v>
      </c>
      <c r="AO218">
        <v>100</v>
      </c>
      <c r="AP218">
        <v>800</v>
      </c>
      <c r="AQ218" t="s">
        <v>138</v>
      </c>
      <c r="AR218">
        <v>-75</v>
      </c>
      <c r="AS218">
        <v>-104</v>
      </c>
      <c r="AT218">
        <v>256</v>
      </c>
      <c r="BB218" t="str">
        <f t="shared" si="21"/>
        <v>0610</v>
      </c>
      <c r="BC218">
        <v>1</v>
      </c>
      <c r="BD218" t="str">
        <f t="shared" si="22"/>
        <v xml:space="preserve">N3054V  </v>
      </c>
      <c r="BE218">
        <v>2</v>
      </c>
      <c r="BG218">
        <v>0</v>
      </c>
      <c r="BH218">
        <v>0</v>
      </c>
      <c r="BI218">
        <v>0</v>
      </c>
      <c r="BJ218">
        <v>800</v>
      </c>
      <c r="BK218">
        <v>0</v>
      </c>
      <c r="BL218" t="s">
        <v>129</v>
      </c>
      <c r="BM218">
        <v>1</v>
      </c>
      <c r="BN218">
        <v>1</v>
      </c>
      <c r="BO218">
        <v>1</v>
      </c>
      <c r="BP218">
        <v>0</v>
      </c>
      <c r="BT218">
        <v>0</v>
      </c>
      <c r="BU218">
        <v>0</v>
      </c>
      <c r="CE218" t="str">
        <f>"17:57:21.074"</f>
        <v>17:57:21.074</v>
      </c>
      <c r="CF218">
        <v>73548887</v>
      </c>
      <c r="CS218">
        <v>2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130</v>
      </c>
      <c r="DA218">
        <v>142</v>
      </c>
      <c r="DB218">
        <v>2</v>
      </c>
      <c r="DC218" t="s">
        <v>131</v>
      </c>
      <c r="DD218" t="s">
        <v>132</v>
      </c>
      <c r="DG218">
        <v>14161415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25">
      <c r="A219" t="str">
        <f>"04/23/2024 17:57:23.388"</f>
        <v>04/23/2024 17:57:23.388</v>
      </c>
      <c r="C219" t="str">
        <f t="shared" si="23"/>
        <v>FFDFD3C0</v>
      </c>
      <c r="D219" t="s">
        <v>123</v>
      </c>
      <c r="E219">
        <v>21</v>
      </c>
      <c r="F219">
        <v>1021</v>
      </c>
      <c r="G219" t="s">
        <v>124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 t="shared" ref="S219:T221" si="26">"17:57:22.977"</f>
        <v>17:57:22.977</v>
      </c>
      <c r="T219" t="str">
        <f t="shared" si="26"/>
        <v>17:57:22.977</v>
      </c>
      <c r="U219" t="str">
        <f t="shared" si="20"/>
        <v>A334DD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9</v>
      </c>
      <c r="AF219" t="s">
        <v>126</v>
      </c>
      <c r="AG219">
        <v>0</v>
      </c>
      <c r="AH219">
        <v>0</v>
      </c>
      <c r="AI219">
        <v>1</v>
      </c>
      <c r="AJ219">
        <v>0</v>
      </c>
      <c r="AK219" t="s">
        <v>292</v>
      </c>
      <c r="AL219">
        <v>64.785325999999998</v>
      </c>
      <c r="AM219" t="s">
        <v>293</v>
      </c>
      <c r="AN219">
        <v>-147.91485800000001</v>
      </c>
      <c r="AO219">
        <v>100</v>
      </c>
      <c r="AP219">
        <v>800</v>
      </c>
      <c r="AQ219" t="s">
        <v>138</v>
      </c>
      <c r="AR219">
        <v>-76</v>
      </c>
      <c r="AS219">
        <v>-104</v>
      </c>
      <c r="AT219">
        <v>320</v>
      </c>
      <c r="BB219" t="str">
        <f t="shared" si="21"/>
        <v>0610</v>
      </c>
      <c r="BC219">
        <v>1</v>
      </c>
      <c r="BD219" t="str">
        <f t="shared" si="22"/>
        <v xml:space="preserve">N3054V  </v>
      </c>
      <c r="BE219">
        <v>2</v>
      </c>
      <c r="BG219">
        <v>0</v>
      </c>
      <c r="BH219">
        <v>0</v>
      </c>
      <c r="BI219">
        <v>0</v>
      </c>
      <c r="BJ219">
        <v>825</v>
      </c>
      <c r="BK219">
        <v>25</v>
      </c>
      <c r="BL219" t="s">
        <v>129</v>
      </c>
      <c r="BM219">
        <v>1</v>
      </c>
      <c r="BN219">
        <v>1</v>
      </c>
      <c r="BO219">
        <v>1</v>
      </c>
      <c r="BP219">
        <v>0</v>
      </c>
      <c r="BT219">
        <v>0</v>
      </c>
      <c r="BU219">
        <v>0</v>
      </c>
      <c r="CE219" t="str">
        <f>"17:57:22.978"</f>
        <v>17:57:22.978</v>
      </c>
      <c r="CF219">
        <v>978363318</v>
      </c>
      <c r="CS219">
        <v>2</v>
      </c>
      <c r="CT219">
        <v>2</v>
      </c>
      <c r="CU219">
        <v>0</v>
      </c>
      <c r="CV219">
        <v>2</v>
      </c>
      <c r="CW219">
        <v>0</v>
      </c>
      <c r="CX219">
        <v>4</v>
      </c>
      <c r="CY219">
        <v>7</v>
      </c>
      <c r="CZ219" t="s">
        <v>130</v>
      </c>
      <c r="DA219">
        <v>142</v>
      </c>
      <c r="DB219">
        <v>3</v>
      </c>
      <c r="DC219" t="s">
        <v>131</v>
      </c>
      <c r="DD219" t="s">
        <v>132</v>
      </c>
      <c r="DG219">
        <v>70446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"04/23/2024 17:57:23.388"</f>
        <v>04/23/2024 17:57:23.388</v>
      </c>
      <c r="C220" t="str">
        <f t="shared" si="23"/>
        <v>FFDFD3C0</v>
      </c>
      <c r="D220" t="s">
        <v>133</v>
      </c>
      <c r="E220">
        <v>20</v>
      </c>
      <c r="H220">
        <v>329</v>
      </c>
      <c r="I220" t="s">
        <v>134</v>
      </c>
      <c r="J220" t="s">
        <v>135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 t="shared" si="26"/>
        <v>17:57:22.977</v>
      </c>
      <c r="T220" t="str">
        <f t="shared" si="26"/>
        <v>17:57:22.977</v>
      </c>
      <c r="U220" t="str">
        <f t="shared" si="20"/>
        <v>A334DD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9</v>
      </c>
      <c r="AF220" t="s">
        <v>126</v>
      </c>
      <c r="AG220">
        <v>0</v>
      </c>
      <c r="AH220">
        <v>0</v>
      </c>
      <c r="AI220">
        <v>1</v>
      </c>
      <c r="AJ220">
        <v>0</v>
      </c>
      <c r="AK220" t="s">
        <v>292</v>
      </c>
      <c r="AL220">
        <v>64.785325999999998</v>
      </c>
      <c r="AM220" t="s">
        <v>293</v>
      </c>
      <c r="AN220">
        <v>-147.91485800000001</v>
      </c>
      <c r="AO220">
        <v>100</v>
      </c>
      <c r="AP220">
        <v>800</v>
      </c>
      <c r="AQ220" t="s">
        <v>138</v>
      </c>
      <c r="AR220">
        <v>-76</v>
      </c>
      <c r="AS220">
        <v>-104</v>
      </c>
      <c r="AT220">
        <v>320</v>
      </c>
      <c r="BB220" t="str">
        <f t="shared" si="21"/>
        <v>0610</v>
      </c>
      <c r="BC220">
        <v>1</v>
      </c>
      <c r="BD220" t="str">
        <f t="shared" si="22"/>
        <v xml:space="preserve">N3054V  </v>
      </c>
      <c r="BE220">
        <v>2</v>
      </c>
      <c r="BG220">
        <v>0</v>
      </c>
      <c r="BH220">
        <v>0</v>
      </c>
      <c r="BI220">
        <v>0</v>
      </c>
      <c r="BJ220">
        <v>825</v>
      </c>
      <c r="BK220">
        <v>25</v>
      </c>
      <c r="BL220" t="s">
        <v>129</v>
      </c>
      <c r="BM220">
        <v>1</v>
      </c>
      <c r="BN220">
        <v>1</v>
      </c>
      <c r="BO220">
        <v>1</v>
      </c>
      <c r="BP220">
        <v>0</v>
      </c>
      <c r="BT220">
        <v>0</v>
      </c>
      <c r="BU220">
        <v>0</v>
      </c>
      <c r="CE220" t="str">
        <f>"17:57:22.978"</f>
        <v>17:57:22.978</v>
      </c>
      <c r="CF220">
        <v>978363318</v>
      </c>
      <c r="CS220">
        <v>2</v>
      </c>
      <c r="CT220">
        <v>2</v>
      </c>
      <c r="CU220">
        <v>0</v>
      </c>
      <c r="CV220">
        <v>2</v>
      </c>
      <c r="CW220">
        <v>0</v>
      </c>
      <c r="CX220">
        <v>4</v>
      </c>
      <c r="CY220">
        <v>7</v>
      </c>
      <c r="CZ220" t="s">
        <v>130</v>
      </c>
      <c r="DA220">
        <v>142</v>
      </c>
      <c r="DB220">
        <v>3</v>
      </c>
      <c r="DC220" t="s">
        <v>131</v>
      </c>
      <c r="DD220" t="s">
        <v>132</v>
      </c>
      <c r="DG220">
        <v>70446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"04/23/2024 17:57:23.388"</f>
        <v>04/23/2024 17:57:23.388</v>
      </c>
      <c r="C221" t="str">
        <f t="shared" si="23"/>
        <v>FFDFD3C0</v>
      </c>
      <c r="D221" t="s">
        <v>139</v>
      </c>
      <c r="E221">
        <v>1</v>
      </c>
      <c r="H221">
        <v>216</v>
      </c>
      <c r="I221" t="s">
        <v>140</v>
      </c>
      <c r="J221" t="s">
        <v>141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 t="shared" si="26"/>
        <v>17:57:22.977</v>
      </c>
      <c r="T221" t="str">
        <f t="shared" si="26"/>
        <v>17:57:22.977</v>
      </c>
      <c r="U221" t="str">
        <f t="shared" si="20"/>
        <v>A334DD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9</v>
      </c>
      <c r="AF221" t="s">
        <v>126</v>
      </c>
      <c r="AG221">
        <v>0</v>
      </c>
      <c r="AH221">
        <v>0</v>
      </c>
      <c r="AI221">
        <v>1</v>
      </c>
      <c r="AJ221">
        <v>0</v>
      </c>
      <c r="AK221" t="s">
        <v>292</v>
      </c>
      <c r="AL221">
        <v>64.785325999999998</v>
      </c>
      <c r="AM221" t="s">
        <v>293</v>
      </c>
      <c r="AN221">
        <v>-147.91485800000001</v>
      </c>
      <c r="AO221">
        <v>100</v>
      </c>
      <c r="AP221">
        <v>800</v>
      </c>
      <c r="AQ221" t="s">
        <v>138</v>
      </c>
      <c r="AR221">
        <v>-76</v>
      </c>
      <c r="AS221">
        <v>-104</v>
      </c>
      <c r="AT221">
        <v>320</v>
      </c>
      <c r="BB221" t="str">
        <f t="shared" si="21"/>
        <v>0610</v>
      </c>
      <c r="BC221">
        <v>1</v>
      </c>
      <c r="BD221" t="str">
        <f t="shared" si="22"/>
        <v xml:space="preserve">N3054V  </v>
      </c>
      <c r="BE221">
        <v>2</v>
      </c>
      <c r="BG221">
        <v>0</v>
      </c>
      <c r="BH221">
        <v>0</v>
      </c>
      <c r="BI221">
        <v>0</v>
      </c>
      <c r="BJ221">
        <v>825</v>
      </c>
      <c r="BK221">
        <v>25</v>
      </c>
      <c r="BL221" t="s">
        <v>129</v>
      </c>
      <c r="BM221">
        <v>1</v>
      </c>
      <c r="BN221">
        <v>1</v>
      </c>
      <c r="BO221">
        <v>1</v>
      </c>
      <c r="BP221">
        <v>0</v>
      </c>
      <c r="BT221">
        <v>0</v>
      </c>
      <c r="BU221">
        <v>0</v>
      </c>
      <c r="CE221" t="str">
        <f>"17:57:22.978"</f>
        <v>17:57:22.978</v>
      </c>
      <c r="CF221">
        <v>978363318</v>
      </c>
      <c r="CS221">
        <v>2</v>
      </c>
      <c r="CT221">
        <v>2</v>
      </c>
      <c r="CU221">
        <v>0</v>
      </c>
      <c r="CV221">
        <v>2</v>
      </c>
      <c r="CW221">
        <v>0</v>
      </c>
      <c r="CX221">
        <v>4</v>
      </c>
      <c r="CY221">
        <v>7</v>
      </c>
      <c r="CZ221" t="s">
        <v>130</v>
      </c>
      <c r="DA221">
        <v>142</v>
      </c>
      <c r="DB221">
        <v>3</v>
      </c>
      <c r="DC221" t="s">
        <v>131</v>
      </c>
      <c r="DD221" t="s">
        <v>132</v>
      </c>
      <c r="DG221">
        <v>70446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"04/23/2024 17:57:24.872"</f>
        <v>04/23/2024 17:57:24.872</v>
      </c>
      <c r="C222" t="str">
        <f t="shared" si="23"/>
        <v>FFDFD3C0</v>
      </c>
      <c r="D222" t="s">
        <v>133</v>
      </c>
      <c r="E222">
        <v>20</v>
      </c>
      <c r="H222">
        <v>329</v>
      </c>
      <c r="I222" t="s">
        <v>134</v>
      </c>
      <c r="J222" t="s">
        <v>135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"17:57:24.313"</f>
        <v>17:57:24.313</v>
      </c>
      <c r="T222" t="str">
        <f>"17:57:22.913"</f>
        <v>17:57:22.913</v>
      </c>
      <c r="U222" t="str">
        <f t="shared" si="20"/>
        <v>A334DD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9</v>
      </c>
      <c r="AF222" t="s">
        <v>126</v>
      </c>
      <c r="AG222">
        <v>0</v>
      </c>
      <c r="AH222">
        <v>0</v>
      </c>
      <c r="AI222">
        <v>1</v>
      </c>
      <c r="AJ222">
        <v>0</v>
      </c>
      <c r="AK222" t="s">
        <v>294</v>
      </c>
      <c r="AL222">
        <v>64.784682000000004</v>
      </c>
      <c r="AM222" t="s">
        <v>295</v>
      </c>
      <c r="AN222">
        <v>-147.91597400000001</v>
      </c>
      <c r="AO222">
        <v>100</v>
      </c>
      <c r="AP222">
        <v>800</v>
      </c>
      <c r="AQ222" t="s">
        <v>138</v>
      </c>
      <c r="AR222">
        <v>-76</v>
      </c>
      <c r="AS222">
        <v>-104</v>
      </c>
      <c r="AT222">
        <v>320</v>
      </c>
      <c r="BB222" t="str">
        <f t="shared" si="21"/>
        <v>0610</v>
      </c>
      <c r="BC222">
        <v>1</v>
      </c>
      <c r="BD222" t="str">
        <f t="shared" si="22"/>
        <v xml:space="preserve">N3054V  </v>
      </c>
      <c r="BE222">
        <v>2</v>
      </c>
      <c r="BG222">
        <v>0</v>
      </c>
      <c r="BH222">
        <v>0</v>
      </c>
      <c r="BI222">
        <v>0</v>
      </c>
      <c r="BJ222">
        <v>825</v>
      </c>
      <c r="BK222">
        <v>25</v>
      </c>
      <c r="BL222" t="s">
        <v>129</v>
      </c>
      <c r="BM222">
        <v>1</v>
      </c>
      <c r="BN222">
        <v>1</v>
      </c>
      <c r="BO222">
        <v>1</v>
      </c>
      <c r="BP222">
        <v>0</v>
      </c>
      <c r="BT222">
        <v>0</v>
      </c>
      <c r="BU222">
        <v>0</v>
      </c>
      <c r="CE222" t="str">
        <f>"17:57:24.313"</f>
        <v>17:57:24.313</v>
      </c>
      <c r="CF222">
        <v>313233259</v>
      </c>
      <c r="CS222">
        <v>2</v>
      </c>
      <c r="CT222">
        <v>2</v>
      </c>
      <c r="CU222">
        <v>0</v>
      </c>
      <c r="CV222">
        <v>2</v>
      </c>
      <c r="CW222">
        <v>0</v>
      </c>
      <c r="CX222">
        <v>5</v>
      </c>
      <c r="CY222">
        <v>7</v>
      </c>
      <c r="CZ222" t="s">
        <v>130</v>
      </c>
      <c r="DA222">
        <v>142</v>
      </c>
      <c r="DB222">
        <v>2</v>
      </c>
      <c r="DC222" t="s">
        <v>131</v>
      </c>
      <c r="DD222" t="s">
        <v>132</v>
      </c>
      <c r="DG222">
        <v>14161621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"04/23/2024 17:57:24.872"</f>
        <v>04/23/2024 17:57:24.872</v>
      </c>
      <c r="C223" t="str">
        <f t="shared" si="23"/>
        <v>FFDFD3C0</v>
      </c>
      <c r="D223" t="s">
        <v>139</v>
      </c>
      <c r="E223">
        <v>1</v>
      </c>
      <c r="H223">
        <v>216</v>
      </c>
      <c r="I223" t="s">
        <v>140</v>
      </c>
      <c r="J223" t="s">
        <v>141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"17:57:24.313"</f>
        <v>17:57:24.313</v>
      </c>
      <c r="T223" t="str">
        <f>"17:57:22.913"</f>
        <v>17:57:22.913</v>
      </c>
      <c r="U223" t="str">
        <f t="shared" si="20"/>
        <v>A334DD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9</v>
      </c>
      <c r="AF223" t="s">
        <v>126</v>
      </c>
      <c r="AG223">
        <v>0</v>
      </c>
      <c r="AH223">
        <v>0</v>
      </c>
      <c r="AI223">
        <v>1</v>
      </c>
      <c r="AJ223">
        <v>0</v>
      </c>
      <c r="AK223" t="s">
        <v>294</v>
      </c>
      <c r="AL223">
        <v>64.784682000000004</v>
      </c>
      <c r="AM223" t="s">
        <v>295</v>
      </c>
      <c r="AN223">
        <v>-147.91597400000001</v>
      </c>
      <c r="AO223">
        <v>100</v>
      </c>
      <c r="AP223">
        <v>800</v>
      </c>
      <c r="AQ223" t="s">
        <v>138</v>
      </c>
      <c r="AR223">
        <v>-76</v>
      </c>
      <c r="AS223">
        <v>-104</v>
      </c>
      <c r="AT223">
        <v>320</v>
      </c>
      <c r="BB223" t="str">
        <f t="shared" si="21"/>
        <v>0610</v>
      </c>
      <c r="BC223">
        <v>1</v>
      </c>
      <c r="BD223" t="str">
        <f t="shared" si="22"/>
        <v xml:space="preserve">N3054V  </v>
      </c>
      <c r="BE223">
        <v>2</v>
      </c>
      <c r="BG223">
        <v>0</v>
      </c>
      <c r="BH223">
        <v>0</v>
      </c>
      <c r="BI223">
        <v>0</v>
      </c>
      <c r="BJ223">
        <v>825</v>
      </c>
      <c r="BK223">
        <v>25</v>
      </c>
      <c r="BL223" t="s">
        <v>129</v>
      </c>
      <c r="BM223">
        <v>1</v>
      </c>
      <c r="BN223">
        <v>1</v>
      </c>
      <c r="BO223">
        <v>1</v>
      </c>
      <c r="BP223">
        <v>0</v>
      </c>
      <c r="BT223">
        <v>0</v>
      </c>
      <c r="BU223">
        <v>0</v>
      </c>
      <c r="CE223" t="str">
        <f>"17:57:24.313"</f>
        <v>17:57:24.313</v>
      </c>
      <c r="CF223">
        <v>313233259</v>
      </c>
      <c r="CS223">
        <v>2</v>
      </c>
      <c r="CT223">
        <v>2</v>
      </c>
      <c r="CU223">
        <v>0</v>
      </c>
      <c r="CV223">
        <v>2</v>
      </c>
      <c r="CW223">
        <v>0</v>
      </c>
      <c r="CX223">
        <v>5</v>
      </c>
      <c r="CY223">
        <v>7</v>
      </c>
      <c r="CZ223" t="s">
        <v>130</v>
      </c>
      <c r="DA223">
        <v>142</v>
      </c>
      <c r="DB223">
        <v>2</v>
      </c>
      <c r="DC223" t="s">
        <v>131</v>
      </c>
      <c r="DD223" t="s">
        <v>132</v>
      </c>
      <c r="DG223">
        <v>14161621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"04/23/2024 17:57:24.872"</f>
        <v>04/23/2024 17:57:24.872</v>
      </c>
      <c r="C224" t="str">
        <f t="shared" si="23"/>
        <v>FFDFD3C0</v>
      </c>
      <c r="D224" t="s">
        <v>123</v>
      </c>
      <c r="E224">
        <v>21</v>
      </c>
      <c r="F224">
        <v>1021</v>
      </c>
      <c r="G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"17:57:24.313"</f>
        <v>17:57:24.313</v>
      </c>
      <c r="T224" t="str">
        <f>"17:57:22.913"</f>
        <v>17:57:22.913</v>
      </c>
      <c r="U224" t="str">
        <f t="shared" si="20"/>
        <v>A334DD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9</v>
      </c>
      <c r="AF224" t="s">
        <v>126</v>
      </c>
      <c r="AG224">
        <v>0</v>
      </c>
      <c r="AH224">
        <v>0</v>
      </c>
      <c r="AI224">
        <v>1</v>
      </c>
      <c r="AJ224">
        <v>0</v>
      </c>
      <c r="AK224" t="s">
        <v>294</v>
      </c>
      <c r="AL224">
        <v>64.784682000000004</v>
      </c>
      <c r="AM224" t="s">
        <v>295</v>
      </c>
      <c r="AN224">
        <v>-147.91597400000001</v>
      </c>
      <c r="AO224">
        <v>100</v>
      </c>
      <c r="AP224">
        <v>800</v>
      </c>
      <c r="AQ224" t="s">
        <v>138</v>
      </c>
      <c r="AR224">
        <v>-76</v>
      </c>
      <c r="AS224">
        <v>-104</v>
      </c>
      <c r="AT224">
        <v>320</v>
      </c>
      <c r="BB224" t="str">
        <f t="shared" si="21"/>
        <v>0610</v>
      </c>
      <c r="BC224">
        <v>1</v>
      </c>
      <c r="BD224" t="str">
        <f t="shared" si="22"/>
        <v xml:space="preserve">N3054V  </v>
      </c>
      <c r="BE224">
        <v>2</v>
      </c>
      <c r="BG224">
        <v>0</v>
      </c>
      <c r="BH224">
        <v>0</v>
      </c>
      <c r="BI224">
        <v>0</v>
      </c>
      <c r="BJ224">
        <v>825</v>
      </c>
      <c r="BK224">
        <v>25</v>
      </c>
      <c r="BL224" t="s">
        <v>129</v>
      </c>
      <c r="BM224">
        <v>1</v>
      </c>
      <c r="BN224">
        <v>1</v>
      </c>
      <c r="BO224">
        <v>1</v>
      </c>
      <c r="BP224">
        <v>0</v>
      </c>
      <c r="BT224">
        <v>0</v>
      </c>
      <c r="BU224">
        <v>0</v>
      </c>
      <c r="CE224" t="str">
        <f>"17:57:24.313"</f>
        <v>17:57:24.313</v>
      </c>
      <c r="CF224">
        <v>313233259</v>
      </c>
      <c r="CS224">
        <v>2</v>
      </c>
      <c r="CT224">
        <v>2</v>
      </c>
      <c r="CU224">
        <v>0</v>
      </c>
      <c r="CV224">
        <v>2</v>
      </c>
      <c r="CW224">
        <v>0</v>
      </c>
      <c r="CX224">
        <v>5</v>
      </c>
      <c r="CY224">
        <v>7</v>
      </c>
      <c r="CZ224" t="s">
        <v>130</v>
      </c>
      <c r="DA224">
        <v>142</v>
      </c>
      <c r="DB224">
        <v>2</v>
      </c>
      <c r="DC224" t="s">
        <v>131</v>
      </c>
      <c r="DD224" t="s">
        <v>132</v>
      </c>
      <c r="DG224">
        <v>14161621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"04/23/2024 17:57:26.200"</f>
        <v>04/23/2024 17:57:26.200</v>
      </c>
      <c r="C225" t="str">
        <f t="shared" si="23"/>
        <v>FFDFD3C0</v>
      </c>
      <c r="D225" t="s">
        <v>133</v>
      </c>
      <c r="E225">
        <v>20</v>
      </c>
      <c r="H225">
        <v>329</v>
      </c>
      <c r="I225" t="s">
        <v>134</v>
      </c>
      <c r="J225" t="s">
        <v>135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"17:57:25.344"</f>
        <v>17:57:25.344</v>
      </c>
      <c r="T225" t="str">
        <f>"17:57:24.944"</f>
        <v>17:57:24.944</v>
      </c>
      <c r="U225" t="str">
        <f t="shared" si="20"/>
        <v>A334DD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9</v>
      </c>
      <c r="AF225" t="s">
        <v>126</v>
      </c>
      <c r="AG225">
        <v>0</v>
      </c>
      <c r="AH225">
        <v>0</v>
      </c>
      <c r="AI225">
        <v>1</v>
      </c>
      <c r="AJ225">
        <v>0</v>
      </c>
      <c r="AK225" t="s">
        <v>296</v>
      </c>
      <c r="AL225">
        <v>64.784188</v>
      </c>
      <c r="AM225" t="s">
        <v>297</v>
      </c>
      <c r="AN225">
        <v>-147.916832</v>
      </c>
      <c r="AO225">
        <v>100</v>
      </c>
      <c r="AP225">
        <v>800</v>
      </c>
      <c r="AQ225" t="s">
        <v>138</v>
      </c>
      <c r="AR225">
        <v>-76</v>
      </c>
      <c r="AS225">
        <v>-105</v>
      </c>
      <c r="AT225">
        <v>320</v>
      </c>
      <c r="BB225" t="str">
        <f t="shared" si="21"/>
        <v>0610</v>
      </c>
      <c r="BC225">
        <v>1</v>
      </c>
      <c r="BD225" t="str">
        <f t="shared" si="22"/>
        <v xml:space="preserve">N3054V  </v>
      </c>
      <c r="BE225">
        <v>2</v>
      </c>
      <c r="BG225">
        <v>0</v>
      </c>
      <c r="BH225">
        <v>0</v>
      </c>
      <c r="BI225">
        <v>0</v>
      </c>
      <c r="BJ225">
        <v>825</v>
      </c>
      <c r="BK225">
        <v>25</v>
      </c>
      <c r="BL225" t="s">
        <v>129</v>
      </c>
      <c r="BM225">
        <v>1</v>
      </c>
      <c r="BN225">
        <v>1</v>
      </c>
      <c r="BO225">
        <v>1</v>
      </c>
      <c r="BP225">
        <v>0</v>
      </c>
      <c r="BT225">
        <v>0</v>
      </c>
      <c r="BU225">
        <v>0</v>
      </c>
      <c r="CE225" t="str">
        <f>"17:57:25.348"</f>
        <v>17:57:25.348</v>
      </c>
      <c r="CF225">
        <v>348132460</v>
      </c>
      <c r="CS225">
        <v>2</v>
      </c>
      <c r="CT225">
        <v>2</v>
      </c>
      <c r="CU225">
        <v>0</v>
      </c>
      <c r="CV225">
        <v>2</v>
      </c>
      <c r="CW225">
        <v>0</v>
      </c>
      <c r="CX225">
        <v>5</v>
      </c>
      <c r="CY225">
        <v>7</v>
      </c>
      <c r="CZ225" t="s">
        <v>130</v>
      </c>
      <c r="DA225">
        <v>142</v>
      </c>
      <c r="DB225">
        <v>3</v>
      </c>
      <c r="DC225" t="s">
        <v>131</v>
      </c>
      <c r="DD225" t="s">
        <v>132</v>
      </c>
      <c r="DG225">
        <v>70612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"04/23/2024 17:57:26.309"</f>
        <v>04/23/2024 17:57:26.309</v>
      </c>
      <c r="C226" t="str">
        <f t="shared" si="23"/>
        <v>FFDFD3C0</v>
      </c>
      <c r="D226" t="s">
        <v>139</v>
      </c>
      <c r="E226">
        <v>1</v>
      </c>
      <c r="H226">
        <v>216</v>
      </c>
      <c r="I226" t="s">
        <v>140</v>
      </c>
      <c r="J226" t="s">
        <v>141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"17:57:25.344"</f>
        <v>17:57:25.344</v>
      </c>
      <c r="T226" t="str">
        <f>"17:57:24.944"</f>
        <v>17:57:24.944</v>
      </c>
      <c r="U226" t="str">
        <f t="shared" si="20"/>
        <v>A334DD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9</v>
      </c>
      <c r="AF226" t="s">
        <v>126</v>
      </c>
      <c r="AG226">
        <v>0</v>
      </c>
      <c r="AH226">
        <v>0</v>
      </c>
      <c r="AI226">
        <v>1</v>
      </c>
      <c r="AJ226">
        <v>0</v>
      </c>
      <c r="AK226" t="s">
        <v>296</v>
      </c>
      <c r="AL226">
        <v>64.784188</v>
      </c>
      <c r="AM226" t="s">
        <v>297</v>
      </c>
      <c r="AN226">
        <v>-147.916832</v>
      </c>
      <c r="AO226">
        <v>100</v>
      </c>
      <c r="AP226">
        <v>800</v>
      </c>
      <c r="AQ226" t="s">
        <v>138</v>
      </c>
      <c r="AR226">
        <v>-76</v>
      </c>
      <c r="AS226">
        <v>-105</v>
      </c>
      <c r="AT226">
        <v>320</v>
      </c>
      <c r="BB226" t="str">
        <f t="shared" si="21"/>
        <v>0610</v>
      </c>
      <c r="BC226">
        <v>1</v>
      </c>
      <c r="BD226" t="str">
        <f t="shared" si="22"/>
        <v xml:space="preserve">N3054V  </v>
      </c>
      <c r="BE226">
        <v>2</v>
      </c>
      <c r="BG226">
        <v>0</v>
      </c>
      <c r="BH226">
        <v>0</v>
      </c>
      <c r="BI226">
        <v>0</v>
      </c>
      <c r="BJ226">
        <v>825</v>
      </c>
      <c r="BK226">
        <v>25</v>
      </c>
      <c r="BL226" t="s">
        <v>129</v>
      </c>
      <c r="BM226">
        <v>1</v>
      </c>
      <c r="BN226">
        <v>1</v>
      </c>
      <c r="BO226">
        <v>1</v>
      </c>
      <c r="BP226">
        <v>0</v>
      </c>
      <c r="BT226">
        <v>0</v>
      </c>
      <c r="BU226">
        <v>0</v>
      </c>
      <c r="CE226" t="str">
        <f>"17:57:25.348"</f>
        <v>17:57:25.348</v>
      </c>
      <c r="CF226">
        <v>348132460</v>
      </c>
      <c r="CS226">
        <v>2</v>
      </c>
      <c r="CT226">
        <v>2</v>
      </c>
      <c r="CU226">
        <v>0</v>
      </c>
      <c r="CV226">
        <v>2</v>
      </c>
      <c r="CW226">
        <v>0</v>
      </c>
      <c r="CX226">
        <v>5</v>
      </c>
      <c r="CY226">
        <v>7</v>
      </c>
      <c r="CZ226" t="s">
        <v>130</v>
      </c>
      <c r="DA226">
        <v>142</v>
      </c>
      <c r="DB226">
        <v>3</v>
      </c>
      <c r="DC226" t="s">
        <v>131</v>
      </c>
      <c r="DD226" t="s">
        <v>132</v>
      </c>
      <c r="DG226">
        <v>70612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"04/23/2024 17:57:26.481"</f>
        <v>04/23/2024 17:57:26.481</v>
      </c>
      <c r="C227" t="str">
        <f t="shared" si="23"/>
        <v>FFDFD3C0</v>
      </c>
      <c r="D227" t="s">
        <v>123</v>
      </c>
      <c r="E227">
        <v>21</v>
      </c>
      <c r="F227">
        <v>1021</v>
      </c>
      <c r="G227" t="s">
        <v>124</v>
      </c>
      <c r="J227" t="s">
        <v>125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"17:57:25.344"</f>
        <v>17:57:25.344</v>
      </c>
      <c r="T227" t="str">
        <f>"17:57:24.944"</f>
        <v>17:57:24.944</v>
      </c>
      <c r="U227" t="str">
        <f t="shared" si="20"/>
        <v>A334DD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9</v>
      </c>
      <c r="AF227" t="s">
        <v>126</v>
      </c>
      <c r="AG227">
        <v>0</v>
      </c>
      <c r="AH227">
        <v>0</v>
      </c>
      <c r="AI227">
        <v>1</v>
      </c>
      <c r="AJ227">
        <v>0</v>
      </c>
      <c r="AK227" t="s">
        <v>296</v>
      </c>
      <c r="AL227">
        <v>64.784188</v>
      </c>
      <c r="AM227" t="s">
        <v>297</v>
      </c>
      <c r="AN227">
        <v>-147.916832</v>
      </c>
      <c r="AO227">
        <v>100</v>
      </c>
      <c r="AP227">
        <v>800</v>
      </c>
      <c r="AQ227" t="s">
        <v>138</v>
      </c>
      <c r="AR227">
        <v>-76</v>
      </c>
      <c r="AS227">
        <v>-105</v>
      </c>
      <c r="AT227">
        <v>320</v>
      </c>
      <c r="BB227" t="str">
        <f t="shared" si="21"/>
        <v>0610</v>
      </c>
      <c r="BC227">
        <v>1</v>
      </c>
      <c r="BD227" t="str">
        <f t="shared" si="22"/>
        <v xml:space="preserve">N3054V  </v>
      </c>
      <c r="BE227">
        <v>2</v>
      </c>
      <c r="BG227">
        <v>0</v>
      </c>
      <c r="BH227">
        <v>0</v>
      </c>
      <c r="BI227">
        <v>0</v>
      </c>
      <c r="BJ227">
        <v>825</v>
      </c>
      <c r="BK227">
        <v>25</v>
      </c>
      <c r="BL227" t="s">
        <v>129</v>
      </c>
      <c r="BM227">
        <v>1</v>
      </c>
      <c r="BN227">
        <v>1</v>
      </c>
      <c r="BO227">
        <v>1</v>
      </c>
      <c r="BP227">
        <v>0</v>
      </c>
      <c r="BT227">
        <v>0</v>
      </c>
      <c r="BU227">
        <v>0</v>
      </c>
      <c r="CE227" t="str">
        <f>"17:57:25.348"</f>
        <v>17:57:25.348</v>
      </c>
      <c r="CF227">
        <v>348132460</v>
      </c>
      <c r="CS227">
        <v>2</v>
      </c>
      <c r="CT227">
        <v>2</v>
      </c>
      <c r="CU227">
        <v>0</v>
      </c>
      <c r="CV227">
        <v>2</v>
      </c>
      <c r="CW227">
        <v>0</v>
      </c>
      <c r="CX227">
        <v>5</v>
      </c>
      <c r="CY227">
        <v>7</v>
      </c>
      <c r="CZ227" t="s">
        <v>130</v>
      </c>
      <c r="DA227">
        <v>142</v>
      </c>
      <c r="DB227">
        <v>3</v>
      </c>
      <c r="DC227" t="s">
        <v>131</v>
      </c>
      <c r="DD227" t="s">
        <v>132</v>
      </c>
      <c r="DG227">
        <v>70612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"04/23/2024 17:57:27.793"</f>
        <v>04/23/2024 17:57:27.793</v>
      </c>
      <c r="C228" t="str">
        <f t="shared" si="23"/>
        <v>FFDFD3C0</v>
      </c>
      <c r="D228" t="s">
        <v>123</v>
      </c>
      <c r="E228">
        <v>21</v>
      </c>
      <c r="F228">
        <v>1021</v>
      </c>
      <c r="G228" t="s">
        <v>124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"17:57:27.492"</f>
        <v>17:57:27.492</v>
      </c>
      <c r="T228" t="str">
        <f>"17:57:27.392"</f>
        <v>17:57:27.392</v>
      </c>
      <c r="U228" t="str">
        <f t="shared" si="20"/>
        <v>A334DD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9</v>
      </c>
      <c r="AF228" t="s">
        <v>126</v>
      </c>
      <c r="AG228">
        <v>0</v>
      </c>
      <c r="AH228">
        <v>0</v>
      </c>
      <c r="AI228">
        <v>1</v>
      </c>
      <c r="AJ228">
        <v>0</v>
      </c>
      <c r="AK228" t="s">
        <v>298</v>
      </c>
      <c r="AL228">
        <v>64.783136999999996</v>
      </c>
      <c r="AM228" t="s">
        <v>299</v>
      </c>
      <c r="AN228">
        <v>-147.91861299999999</v>
      </c>
      <c r="AO228">
        <v>100</v>
      </c>
      <c r="AP228">
        <v>800</v>
      </c>
      <c r="AQ228" t="s">
        <v>138</v>
      </c>
      <c r="AR228">
        <v>-75</v>
      </c>
      <c r="AS228">
        <v>-106</v>
      </c>
      <c r="AT228">
        <v>384</v>
      </c>
      <c r="BB228" t="str">
        <f t="shared" si="21"/>
        <v>0610</v>
      </c>
      <c r="BC228">
        <v>1</v>
      </c>
      <c r="BD228" t="str">
        <f t="shared" si="22"/>
        <v xml:space="preserve">N3054V  </v>
      </c>
      <c r="BE228">
        <v>2</v>
      </c>
      <c r="BG228">
        <v>0</v>
      </c>
      <c r="BH228">
        <v>0</v>
      </c>
      <c r="BI228">
        <v>0</v>
      </c>
      <c r="BJ228">
        <v>850</v>
      </c>
      <c r="BK228">
        <v>50</v>
      </c>
      <c r="BL228" t="s">
        <v>129</v>
      </c>
      <c r="BM228">
        <v>1</v>
      </c>
      <c r="BN228">
        <v>1</v>
      </c>
      <c r="BO228">
        <v>1</v>
      </c>
      <c r="BP228">
        <v>0</v>
      </c>
      <c r="BT228">
        <v>0</v>
      </c>
      <c r="BU228">
        <v>0</v>
      </c>
      <c r="CE228" t="str">
        <f>"17:57:27.493"</f>
        <v>17:57:27.493</v>
      </c>
      <c r="CF228">
        <v>492923436</v>
      </c>
      <c r="CS228">
        <v>2</v>
      </c>
      <c r="CT228">
        <v>2</v>
      </c>
      <c r="CU228">
        <v>0</v>
      </c>
      <c r="CV228">
        <v>2</v>
      </c>
      <c r="CW228">
        <v>0</v>
      </c>
      <c r="CX228">
        <v>5</v>
      </c>
      <c r="CY228">
        <v>7</v>
      </c>
      <c r="CZ228" t="s">
        <v>130</v>
      </c>
      <c r="DA228">
        <v>142</v>
      </c>
      <c r="DB228">
        <v>2</v>
      </c>
      <c r="DC228" t="s">
        <v>131</v>
      </c>
      <c r="DD228" t="s">
        <v>132</v>
      </c>
      <c r="DG228">
        <v>14161811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"04/23/2024 17:57:27.965"</f>
        <v>04/23/2024 17:57:27.965</v>
      </c>
      <c r="C229" t="str">
        <f t="shared" si="23"/>
        <v>FFDFD3C0</v>
      </c>
      <c r="D229" t="s">
        <v>133</v>
      </c>
      <c r="E229">
        <v>20</v>
      </c>
      <c r="H229">
        <v>329</v>
      </c>
      <c r="I229" t="s">
        <v>134</v>
      </c>
      <c r="J229" t="s">
        <v>135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"17:57:27.492"</f>
        <v>17:57:27.492</v>
      </c>
      <c r="T229" t="str">
        <f>"17:57:27.392"</f>
        <v>17:57:27.392</v>
      </c>
      <c r="U229" t="str">
        <f t="shared" si="20"/>
        <v>A334DD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9</v>
      </c>
      <c r="AF229" t="s">
        <v>126</v>
      </c>
      <c r="AG229">
        <v>0</v>
      </c>
      <c r="AH229">
        <v>0</v>
      </c>
      <c r="AI229">
        <v>1</v>
      </c>
      <c r="AJ229">
        <v>0</v>
      </c>
      <c r="AK229" t="s">
        <v>298</v>
      </c>
      <c r="AL229">
        <v>64.783136999999996</v>
      </c>
      <c r="AM229" t="s">
        <v>299</v>
      </c>
      <c r="AN229">
        <v>-147.91861299999999</v>
      </c>
      <c r="AO229">
        <v>100</v>
      </c>
      <c r="AP229">
        <v>800</v>
      </c>
      <c r="AQ229" t="s">
        <v>138</v>
      </c>
      <c r="AR229">
        <v>-75</v>
      </c>
      <c r="AS229">
        <v>-106</v>
      </c>
      <c r="AT229">
        <v>384</v>
      </c>
      <c r="BB229" t="str">
        <f t="shared" si="21"/>
        <v>0610</v>
      </c>
      <c r="BC229">
        <v>1</v>
      </c>
      <c r="BD229" t="str">
        <f t="shared" si="22"/>
        <v xml:space="preserve">N3054V  </v>
      </c>
      <c r="BE229">
        <v>2</v>
      </c>
      <c r="BG229">
        <v>0</v>
      </c>
      <c r="BH229">
        <v>0</v>
      </c>
      <c r="BI229">
        <v>0</v>
      </c>
      <c r="BJ229">
        <v>850</v>
      </c>
      <c r="BK229">
        <v>50</v>
      </c>
      <c r="BL229" t="s">
        <v>129</v>
      </c>
      <c r="BM229">
        <v>1</v>
      </c>
      <c r="BN229">
        <v>1</v>
      </c>
      <c r="BO229">
        <v>1</v>
      </c>
      <c r="BP229">
        <v>0</v>
      </c>
      <c r="BT229">
        <v>0</v>
      </c>
      <c r="BU229">
        <v>0</v>
      </c>
      <c r="CE229" t="str">
        <f>"17:57:27.493"</f>
        <v>17:57:27.493</v>
      </c>
      <c r="CF229">
        <v>492923436</v>
      </c>
      <c r="CS229">
        <v>2</v>
      </c>
      <c r="CT229">
        <v>2</v>
      </c>
      <c r="CU229">
        <v>0</v>
      </c>
      <c r="CV229">
        <v>2</v>
      </c>
      <c r="CW229">
        <v>0</v>
      </c>
      <c r="CX229">
        <v>5</v>
      </c>
      <c r="CY229">
        <v>7</v>
      </c>
      <c r="CZ229" t="s">
        <v>130</v>
      </c>
      <c r="DA229">
        <v>142</v>
      </c>
      <c r="DB229">
        <v>2</v>
      </c>
      <c r="DC229" t="s">
        <v>131</v>
      </c>
      <c r="DD229" t="s">
        <v>132</v>
      </c>
      <c r="DG229">
        <v>14161811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"04/23/2024 17:57:27.965"</f>
        <v>04/23/2024 17:57:27.965</v>
      </c>
      <c r="C230" t="str">
        <f t="shared" si="23"/>
        <v>FFDFD3C0</v>
      </c>
      <c r="D230" t="s">
        <v>139</v>
      </c>
      <c r="E230">
        <v>1</v>
      </c>
      <c r="H230">
        <v>216</v>
      </c>
      <c r="I230" t="s">
        <v>140</v>
      </c>
      <c r="J230" t="s">
        <v>141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"17:57:27.492"</f>
        <v>17:57:27.492</v>
      </c>
      <c r="T230" t="str">
        <f>"17:57:27.392"</f>
        <v>17:57:27.392</v>
      </c>
      <c r="U230" t="str">
        <f t="shared" si="20"/>
        <v>A334DD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9</v>
      </c>
      <c r="AF230" t="s">
        <v>126</v>
      </c>
      <c r="AG230">
        <v>0</v>
      </c>
      <c r="AH230">
        <v>0</v>
      </c>
      <c r="AI230">
        <v>1</v>
      </c>
      <c r="AJ230">
        <v>0</v>
      </c>
      <c r="AK230" t="s">
        <v>298</v>
      </c>
      <c r="AL230">
        <v>64.783136999999996</v>
      </c>
      <c r="AM230" t="s">
        <v>299</v>
      </c>
      <c r="AN230">
        <v>-147.91861299999999</v>
      </c>
      <c r="AO230">
        <v>100</v>
      </c>
      <c r="AP230">
        <v>800</v>
      </c>
      <c r="AQ230" t="s">
        <v>138</v>
      </c>
      <c r="AR230">
        <v>-75</v>
      </c>
      <c r="AS230">
        <v>-106</v>
      </c>
      <c r="AT230">
        <v>384</v>
      </c>
      <c r="BB230" t="str">
        <f t="shared" si="21"/>
        <v>0610</v>
      </c>
      <c r="BC230">
        <v>1</v>
      </c>
      <c r="BD230" t="str">
        <f t="shared" si="22"/>
        <v xml:space="preserve">N3054V  </v>
      </c>
      <c r="BE230">
        <v>2</v>
      </c>
      <c r="BG230">
        <v>0</v>
      </c>
      <c r="BH230">
        <v>0</v>
      </c>
      <c r="BI230">
        <v>0</v>
      </c>
      <c r="BJ230">
        <v>850</v>
      </c>
      <c r="BK230">
        <v>50</v>
      </c>
      <c r="BL230" t="s">
        <v>129</v>
      </c>
      <c r="BM230">
        <v>1</v>
      </c>
      <c r="BN230">
        <v>1</v>
      </c>
      <c r="BO230">
        <v>1</v>
      </c>
      <c r="BP230">
        <v>0</v>
      </c>
      <c r="BT230">
        <v>0</v>
      </c>
      <c r="BU230">
        <v>0</v>
      </c>
      <c r="CE230" t="str">
        <f>"17:57:27.493"</f>
        <v>17:57:27.493</v>
      </c>
      <c r="CF230">
        <v>492923436</v>
      </c>
      <c r="CS230">
        <v>2</v>
      </c>
      <c r="CT230">
        <v>2</v>
      </c>
      <c r="CU230">
        <v>0</v>
      </c>
      <c r="CV230">
        <v>2</v>
      </c>
      <c r="CW230">
        <v>0</v>
      </c>
      <c r="CX230">
        <v>5</v>
      </c>
      <c r="CY230">
        <v>7</v>
      </c>
      <c r="CZ230" t="s">
        <v>130</v>
      </c>
      <c r="DA230">
        <v>142</v>
      </c>
      <c r="DB230">
        <v>2</v>
      </c>
      <c r="DC230" t="s">
        <v>131</v>
      </c>
      <c r="DD230" t="s">
        <v>132</v>
      </c>
      <c r="DG230">
        <v>14161811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"04/23/2024 17:57:29.902"</f>
        <v>04/23/2024 17:57:29.902</v>
      </c>
      <c r="C231" t="str">
        <f t="shared" si="23"/>
        <v>FFDFD3C0</v>
      </c>
      <c r="D231" t="s">
        <v>139</v>
      </c>
      <c r="E231">
        <v>1</v>
      </c>
      <c r="H231">
        <v>216</v>
      </c>
      <c r="I231" t="s">
        <v>140</v>
      </c>
      <c r="J231" t="s">
        <v>141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"17:57:29.031"</f>
        <v>17:57:29.031</v>
      </c>
      <c r="T231" t="str">
        <f>"17:57:29.031"</f>
        <v>17:57:29.031</v>
      </c>
      <c r="U231" t="str">
        <f t="shared" si="20"/>
        <v>A334DD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9</v>
      </c>
      <c r="AF231" t="s">
        <v>126</v>
      </c>
      <c r="AG231">
        <v>0</v>
      </c>
      <c r="AH231">
        <v>0</v>
      </c>
      <c r="AI231">
        <v>1</v>
      </c>
      <c r="AJ231">
        <v>0</v>
      </c>
      <c r="AK231" t="s">
        <v>300</v>
      </c>
      <c r="AL231">
        <v>64.782342999999997</v>
      </c>
      <c r="AM231" t="s">
        <v>301</v>
      </c>
      <c r="AN231">
        <v>-147.919815</v>
      </c>
      <c r="AO231">
        <v>100</v>
      </c>
      <c r="AP231">
        <v>800</v>
      </c>
      <c r="AQ231" t="s">
        <v>138</v>
      </c>
      <c r="AR231">
        <v>-75</v>
      </c>
      <c r="AS231">
        <v>-107</v>
      </c>
      <c r="AT231">
        <v>320</v>
      </c>
      <c r="BB231" t="str">
        <f t="shared" si="21"/>
        <v>0610</v>
      </c>
      <c r="BC231">
        <v>1</v>
      </c>
      <c r="BD231" t="str">
        <f t="shared" si="22"/>
        <v xml:space="preserve">N3054V  </v>
      </c>
      <c r="BE231">
        <v>2</v>
      </c>
      <c r="BG231">
        <v>0</v>
      </c>
      <c r="BH231">
        <v>0</v>
      </c>
      <c r="BI231">
        <v>0</v>
      </c>
      <c r="BJ231">
        <v>850</v>
      </c>
      <c r="BK231">
        <v>50</v>
      </c>
      <c r="BL231" t="s">
        <v>129</v>
      </c>
      <c r="BM231">
        <v>1</v>
      </c>
      <c r="BN231">
        <v>1</v>
      </c>
      <c r="BO231">
        <v>1</v>
      </c>
      <c r="BP231">
        <v>0</v>
      </c>
      <c r="BT231">
        <v>0</v>
      </c>
      <c r="BU231">
        <v>0</v>
      </c>
      <c r="CE231" t="str">
        <f>"17:57:29.038"</f>
        <v>17:57:29.038</v>
      </c>
      <c r="CF231">
        <v>37772961</v>
      </c>
      <c r="CS231">
        <v>2</v>
      </c>
      <c r="CT231">
        <v>2</v>
      </c>
      <c r="CU231">
        <v>0</v>
      </c>
      <c r="CV231">
        <v>2</v>
      </c>
      <c r="CW231">
        <v>0</v>
      </c>
      <c r="CX231">
        <v>4</v>
      </c>
      <c r="CY231">
        <v>7</v>
      </c>
      <c r="CZ231" t="s">
        <v>130</v>
      </c>
      <c r="DA231">
        <v>142</v>
      </c>
      <c r="DB231">
        <v>2</v>
      </c>
      <c r="DC231" t="s">
        <v>131</v>
      </c>
      <c r="DD231" t="s">
        <v>132</v>
      </c>
      <c r="DG231">
        <v>14161901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"04/23/2024 17:57:30.496"</f>
        <v>04/23/2024 17:57:30.496</v>
      </c>
      <c r="C232" t="str">
        <f t="shared" si="23"/>
        <v>FFDFD3C0</v>
      </c>
      <c r="D232" t="s">
        <v>133</v>
      </c>
      <c r="E232">
        <v>20</v>
      </c>
      <c r="H232">
        <v>329</v>
      </c>
      <c r="I232" t="s">
        <v>134</v>
      </c>
      <c r="J232" t="s">
        <v>135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"17:57:29.961"</f>
        <v>17:57:29.961</v>
      </c>
      <c r="T232" t="str">
        <f>"17:57:29.461"</f>
        <v>17:57:29.461</v>
      </c>
      <c r="U232" t="str">
        <f t="shared" si="20"/>
        <v>A334DD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9</v>
      </c>
      <c r="AF232" t="s">
        <v>126</v>
      </c>
      <c r="AG232">
        <v>0</v>
      </c>
      <c r="AH232">
        <v>0</v>
      </c>
      <c r="AI232">
        <v>1</v>
      </c>
      <c r="AJ232">
        <v>0</v>
      </c>
      <c r="AK232" t="s">
        <v>302</v>
      </c>
      <c r="AL232">
        <v>64.781914</v>
      </c>
      <c r="AM232" t="s">
        <v>303</v>
      </c>
      <c r="AN232">
        <v>-147.92060900000001</v>
      </c>
      <c r="AO232">
        <v>100</v>
      </c>
      <c r="AP232">
        <v>800</v>
      </c>
      <c r="AQ232" t="s">
        <v>138</v>
      </c>
      <c r="AR232">
        <v>-75</v>
      </c>
      <c r="AS232">
        <v>-107</v>
      </c>
      <c r="AT232">
        <v>320</v>
      </c>
      <c r="BB232" t="str">
        <f t="shared" si="21"/>
        <v>0610</v>
      </c>
      <c r="BC232">
        <v>1</v>
      </c>
      <c r="BD232" t="str">
        <f t="shared" si="22"/>
        <v xml:space="preserve">N3054V  </v>
      </c>
      <c r="BE232">
        <v>2</v>
      </c>
      <c r="BG232">
        <v>0</v>
      </c>
      <c r="BH232">
        <v>0</v>
      </c>
      <c r="BI232">
        <v>0</v>
      </c>
      <c r="BJ232">
        <v>850</v>
      </c>
      <c r="BK232">
        <v>50</v>
      </c>
      <c r="BL232" t="s">
        <v>129</v>
      </c>
      <c r="BM232">
        <v>1</v>
      </c>
      <c r="BN232">
        <v>1</v>
      </c>
      <c r="BO232">
        <v>1</v>
      </c>
      <c r="BP232">
        <v>0</v>
      </c>
      <c r="BT232">
        <v>0</v>
      </c>
      <c r="BU232">
        <v>0</v>
      </c>
      <c r="CE232" t="str">
        <f>"17:57:29.968"</f>
        <v>17:57:29.968</v>
      </c>
      <c r="CF232">
        <v>967682331</v>
      </c>
      <c r="CS232">
        <v>2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130</v>
      </c>
      <c r="DA232">
        <v>142</v>
      </c>
      <c r="DB232">
        <v>2</v>
      </c>
      <c r="DC232" t="s">
        <v>131</v>
      </c>
      <c r="DD232" t="s">
        <v>132</v>
      </c>
      <c r="DG232">
        <v>14161951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"04/23/2024 17:57:30.527"</f>
        <v>04/23/2024 17:57:30.527</v>
      </c>
      <c r="C233" t="str">
        <f t="shared" si="23"/>
        <v>FFDFD3C0</v>
      </c>
      <c r="D233" t="s">
        <v>139</v>
      </c>
      <c r="E233">
        <v>1</v>
      </c>
      <c r="H233">
        <v>216</v>
      </c>
      <c r="I233" t="s">
        <v>140</v>
      </c>
      <c r="J233" t="s">
        <v>141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"17:57:29.961"</f>
        <v>17:57:29.961</v>
      </c>
      <c r="T233" t="str">
        <f>"17:57:29.461"</f>
        <v>17:57:29.461</v>
      </c>
      <c r="U233" t="str">
        <f t="shared" si="20"/>
        <v>A334DD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9</v>
      </c>
      <c r="AF233" t="s">
        <v>126</v>
      </c>
      <c r="AG233">
        <v>0</v>
      </c>
      <c r="AH233">
        <v>0</v>
      </c>
      <c r="AI233">
        <v>1</v>
      </c>
      <c r="AJ233">
        <v>0</v>
      </c>
      <c r="AK233" t="s">
        <v>302</v>
      </c>
      <c r="AL233">
        <v>64.781914</v>
      </c>
      <c r="AM233" t="s">
        <v>303</v>
      </c>
      <c r="AN233">
        <v>-147.92060900000001</v>
      </c>
      <c r="AO233">
        <v>100</v>
      </c>
      <c r="AP233">
        <v>800</v>
      </c>
      <c r="AQ233" t="s">
        <v>138</v>
      </c>
      <c r="AR233">
        <v>-75</v>
      </c>
      <c r="AS233">
        <v>-107</v>
      </c>
      <c r="AT233">
        <v>320</v>
      </c>
      <c r="BB233" t="str">
        <f t="shared" si="21"/>
        <v>0610</v>
      </c>
      <c r="BC233">
        <v>1</v>
      </c>
      <c r="BD233" t="str">
        <f t="shared" si="22"/>
        <v xml:space="preserve">N3054V  </v>
      </c>
      <c r="BE233">
        <v>2</v>
      </c>
      <c r="BG233">
        <v>0</v>
      </c>
      <c r="BH233">
        <v>0</v>
      </c>
      <c r="BI233">
        <v>0</v>
      </c>
      <c r="BJ233">
        <v>850</v>
      </c>
      <c r="BK233">
        <v>50</v>
      </c>
      <c r="BL233" t="s">
        <v>129</v>
      </c>
      <c r="BM233">
        <v>1</v>
      </c>
      <c r="BN233">
        <v>1</v>
      </c>
      <c r="BO233">
        <v>1</v>
      </c>
      <c r="BP233">
        <v>0</v>
      </c>
      <c r="BT233">
        <v>0</v>
      </c>
      <c r="BU233">
        <v>0</v>
      </c>
      <c r="CE233" t="str">
        <f>"17:57:29.968"</f>
        <v>17:57:29.968</v>
      </c>
      <c r="CF233">
        <v>967682331</v>
      </c>
      <c r="CS233">
        <v>2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130</v>
      </c>
      <c r="DA233">
        <v>142</v>
      </c>
      <c r="DB233">
        <v>2</v>
      </c>
      <c r="DC233" t="s">
        <v>131</v>
      </c>
      <c r="DD233" t="s">
        <v>132</v>
      </c>
      <c r="DG233">
        <v>14161951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"04/23/2024 17:57:30.402"</f>
        <v>04/23/2024 17:57:30.402</v>
      </c>
      <c r="C234" t="str">
        <f t="shared" si="23"/>
        <v>FFDFD3C0</v>
      </c>
      <c r="D234" t="s">
        <v>123</v>
      </c>
      <c r="E234">
        <v>21</v>
      </c>
      <c r="F234">
        <v>1021</v>
      </c>
      <c r="G234" t="s">
        <v>124</v>
      </c>
      <c r="J234" t="s">
        <v>125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"17:57:29.961"</f>
        <v>17:57:29.961</v>
      </c>
      <c r="T234" t="str">
        <f>"17:57:29.461"</f>
        <v>17:57:29.461</v>
      </c>
      <c r="U234" t="str">
        <f t="shared" si="20"/>
        <v>A334DD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9</v>
      </c>
      <c r="AF234" t="s">
        <v>126</v>
      </c>
      <c r="AG234">
        <v>0</v>
      </c>
      <c r="AH234">
        <v>0</v>
      </c>
      <c r="AI234">
        <v>1</v>
      </c>
      <c r="AJ234">
        <v>0</v>
      </c>
      <c r="AK234" t="s">
        <v>302</v>
      </c>
      <c r="AL234">
        <v>64.781914</v>
      </c>
      <c r="AM234" t="s">
        <v>303</v>
      </c>
      <c r="AN234">
        <v>-147.92060900000001</v>
      </c>
      <c r="AO234">
        <v>100</v>
      </c>
      <c r="AP234">
        <v>800</v>
      </c>
      <c r="AQ234" t="s">
        <v>138</v>
      </c>
      <c r="AR234">
        <v>-75</v>
      </c>
      <c r="AS234">
        <v>-107</v>
      </c>
      <c r="AT234">
        <v>320</v>
      </c>
      <c r="BB234" t="str">
        <f t="shared" si="21"/>
        <v>0610</v>
      </c>
      <c r="BC234">
        <v>1</v>
      </c>
      <c r="BD234" t="str">
        <f t="shared" si="22"/>
        <v xml:space="preserve">N3054V  </v>
      </c>
      <c r="BE234">
        <v>2</v>
      </c>
      <c r="BG234">
        <v>0</v>
      </c>
      <c r="BH234">
        <v>0</v>
      </c>
      <c r="BI234">
        <v>0</v>
      </c>
      <c r="BJ234">
        <v>850</v>
      </c>
      <c r="BK234">
        <v>50</v>
      </c>
      <c r="BL234" t="s">
        <v>129</v>
      </c>
      <c r="BM234">
        <v>1</v>
      </c>
      <c r="BN234">
        <v>1</v>
      </c>
      <c r="BO234">
        <v>1</v>
      </c>
      <c r="BP234">
        <v>0</v>
      </c>
      <c r="BT234">
        <v>0</v>
      </c>
      <c r="BU234">
        <v>0</v>
      </c>
      <c r="CE234" t="str">
        <f>"17:57:29.968"</f>
        <v>17:57:29.968</v>
      </c>
      <c r="CF234">
        <v>967682331</v>
      </c>
      <c r="CS234">
        <v>2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130</v>
      </c>
      <c r="DA234">
        <v>142</v>
      </c>
      <c r="DB234">
        <v>2</v>
      </c>
      <c r="DC234" t="s">
        <v>131</v>
      </c>
      <c r="DD234" t="s">
        <v>132</v>
      </c>
      <c r="DG234">
        <v>14161951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"04/23/2024 17:57:33.245"</f>
        <v>04/23/2024 17:57:33.245</v>
      </c>
      <c r="C235" t="str">
        <f t="shared" si="23"/>
        <v>FFDFD3C0</v>
      </c>
      <c r="D235" t="s">
        <v>133</v>
      </c>
      <c r="E235">
        <v>20</v>
      </c>
      <c r="H235">
        <v>329</v>
      </c>
      <c r="I235" t="s">
        <v>134</v>
      </c>
      <c r="J235" t="s">
        <v>135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"17:57:32.711"</f>
        <v>17:57:32.711</v>
      </c>
      <c r="T235" t="str">
        <f>"17:57:32.511"</f>
        <v>17:57:32.511</v>
      </c>
      <c r="U235" t="str">
        <f t="shared" si="20"/>
        <v>A334DD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9</v>
      </c>
      <c r="AF235" t="s">
        <v>126</v>
      </c>
      <c r="AG235">
        <v>0</v>
      </c>
      <c r="AH235">
        <v>0</v>
      </c>
      <c r="AI235">
        <v>1</v>
      </c>
      <c r="AJ235">
        <v>0</v>
      </c>
      <c r="AK235" t="s">
        <v>304</v>
      </c>
      <c r="AL235">
        <v>64.780562000000003</v>
      </c>
      <c r="AM235" t="s">
        <v>305</v>
      </c>
      <c r="AN235">
        <v>-147.92288300000001</v>
      </c>
      <c r="AO235">
        <v>100</v>
      </c>
      <c r="AP235">
        <v>900</v>
      </c>
      <c r="AQ235" t="s">
        <v>138</v>
      </c>
      <c r="AR235">
        <v>-77</v>
      </c>
      <c r="AS235">
        <v>-106</v>
      </c>
      <c r="AT235">
        <v>320</v>
      </c>
      <c r="BB235" t="str">
        <f t="shared" si="21"/>
        <v>0610</v>
      </c>
      <c r="BC235">
        <v>1</v>
      </c>
      <c r="BD235" t="str">
        <f t="shared" si="22"/>
        <v xml:space="preserve">N3054V  </v>
      </c>
      <c r="BE235">
        <v>2</v>
      </c>
      <c r="BG235">
        <v>0</v>
      </c>
      <c r="BH235">
        <v>0</v>
      </c>
      <c r="BI235">
        <v>0</v>
      </c>
      <c r="BJ235">
        <v>875</v>
      </c>
      <c r="BK235">
        <v>-25</v>
      </c>
      <c r="BL235" t="s">
        <v>129</v>
      </c>
      <c r="BM235">
        <v>1</v>
      </c>
      <c r="BN235">
        <v>1</v>
      </c>
      <c r="BO235">
        <v>1</v>
      </c>
      <c r="BP235">
        <v>0</v>
      </c>
      <c r="BT235">
        <v>0</v>
      </c>
      <c r="BU235">
        <v>0</v>
      </c>
      <c r="CE235" t="str">
        <f>"17:57:32.712"</f>
        <v>17:57:32.712</v>
      </c>
      <c r="CF235">
        <v>712414910</v>
      </c>
      <c r="CS235">
        <v>2</v>
      </c>
      <c r="CT235">
        <v>2</v>
      </c>
      <c r="CU235">
        <v>0</v>
      </c>
      <c r="CV235">
        <v>2</v>
      </c>
      <c r="CW235">
        <v>0</v>
      </c>
      <c r="CX235">
        <v>5</v>
      </c>
      <c r="CY235">
        <v>7</v>
      </c>
      <c r="CZ235" t="s">
        <v>130</v>
      </c>
      <c r="DA235">
        <v>142</v>
      </c>
      <c r="DB235">
        <v>3</v>
      </c>
      <c r="DC235" t="s">
        <v>131</v>
      </c>
      <c r="DD235" t="s">
        <v>132</v>
      </c>
      <c r="DG235">
        <v>71119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"04/23/2024 17:57:33.245"</f>
        <v>04/23/2024 17:57:33.245</v>
      </c>
      <c r="C236" t="str">
        <f t="shared" si="23"/>
        <v>FFDFD3C0</v>
      </c>
      <c r="D236" t="s">
        <v>139</v>
      </c>
      <c r="E236">
        <v>1</v>
      </c>
      <c r="H236">
        <v>216</v>
      </c>
      <c r="I236" t="s">
        <v>140</v>
      </c>
      <c r="J236" t="s">
        <v>141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"17:57:32.711"</f>
        <v>17:57:32.711</v>
      </c>
      <c r="T236" t="str">
        <f>"17:57:32.511"</f>
        <v>17:57:32.511</v>
      </c>
      <c r="U236" t="str">
        <f t="shared" si="20"/>
        <v>A334DD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9</v>
      </c>
      <c r="AF236" t="s">
        <v>126</v>
      </c>
      <c r="AG236">
        <v>0</v>
      </c>
      <c r="AH236">
        <v>0</v>
      </c>
      <c r="AI236">
        <v>1</v>
      </c>
      <c r="AJ236">
        <v>0</v>
      </c>
      <c r="AK236" t="s">
        <v>304</v>
      </c>
      <c r="AL236">
        <v>64.780562000000003</v>
      </c>
      <c r="AM236" t="s">
        <v>305</v>
      </c>
      <c r="AN236">
        <v>-147.92288300000001</v>
      </c>
      <c r="AO236">
        <v>100</v>
      </c>
      <c r="AP236">
        <v>900</v>
      </c>
      <c r="AQ236" t="s">
        <v>138</v>
      </c>
      <c r="AR236">
        <v>-77</v>
      </c>
      <c r="AS236">
        <v>-106</v>
      </c>
      <c r="AT236">
        <v>320</v>
      </c>
      <c r="BB236" t="str">
        <f t="shared" si="21"/>
        <v>0610</v>
      </c>
      <c r="BC236">
        <v>1</v>
      </c>
      <c r="BD236" t="str">
        <f t="shared" si="22"/>
        <v xml:space="preserve">N3054V  </v>
      </c>
      <c r="BE236">
        <v>2</v>
      </c>
      <c r="BG236">
        <v>0</v>
      </c>
      <c r="BH236">
        <v>0</v>
      </c>
      <c r="BI236">
        <v>0</v>
      </c>
      <c r="BJ236">
        <v>875</v>
      </c>
      <c r="BK236">
        <v>-25</v>
      </c>
      <c r="BL236" t="s">
        <v>129</v>
      </c>
      <c r="BM236">
        <v>1</v>
      </c>
      <c r="BN236">
        <v>1</v>
      </c>
      <c r="BO236">
        <v>1</v>
      </c>
      <c r="BP236">
        <v>0</v>
      </c>
      <c r="BT236">
        <v>0</v>
      </c>
      <c r="BU236">
        <v>0</v>
      </c>
      <c r="CE236" t="str">
        <f>"17:57:32.712"</f>
        <v>17:57:32.712</v>
      </c>
      <c r="CF236">
        <v>712414910</v>
      </c>
      <c r="CS236">
        <v>2</v>
      </c>
      <c r="CT236">
        <v>2</v>
      </c>
      <c r="CU236">
        <v>0</v>
      </c>
      <c r="CV236">
        <v>2</v>
      </c>
      <c r="CW236">
        <v>0</v>
      </c>
      <c r="CX236">
        <v>5</v>
      </c>
      <c r="CY236">
        <v>7</v>
      </c>
      <c r="CZ236" t="s">
        <v>130</v>
      </c>
      <c r="DA236">
        <v>142</v>
      </c>
      <c r="DB236">
        <v>3</v>
      </c>
      <c r="DC236" t="s">
        <v>131</v>
      </c>
      <c r="DD236" t="s">
        <v>132</v>
      </c>
      <c r="DG236">
        <v>71119</v>
      </c>
      <c r="DI236">
        <v>0</v>
      </c>
      <c r="DJ236">
        <v>0</v>
      </c>
      <c r="DK236">
        <v>1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"04/23/2024 17:57:32.386"</f>
        <v>04/23/2024 17:57:32.386</v>
      </c>
      <c r="C237" t="str">
        <f t="shared" si="23"/>
        <v>FFDFD3C0</v>
      </c>
      <c r="D237" t="s">
        <v>133</v>
      </c>
      <c r="E237">
        <v>20</v>
      </c>
      <c r="H237">
        <v>329</v>
      </c>
      <c r="I237" t="s">
        <v>134</v>
      </c>
      <c r="J237" t="s">
        <v>135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"17:57:31.820"</f>
        <v>17:57:31.820</v>
      </c>
      <c r="T237" t="str">
        <f>"17:57:31.520"</f>
        <v>17:57:31.520</v>
      </c>
      <c r="U237" t="str">
        <f t="shared" si="20"/>
        <v>A334DD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9</v>
      </c>
      <c r="AF237" t="s">
        <v>126</v>
      </c>
      <c r="AG237">
        <v>0</v>
      </c>
      <c r="AH237">
        <v>0</v>
      </c>
      <c r="AI237">
        <v>1</v>
      </c>
      <c r="AJ237">
        <v>0</v>
      </c>
      <c r="AK237" t="s">
        <v>306</v>
      </c>
      <c r="AL237">
        <v>64.781013000000002</v>
      </c>
      <c r="AM237" t="s">
        <v>307</v>
      </c>
      <c r="AN237">
        <v>-147.922111</v>
      </c>
      <c r="AO237">
        <v>100</v>
      </c>
      <c r="AP237">
        <v>900</v>
      </c>
      <c r="AQ237" t="s">
        <v>138</v>
      </c>
      <c r="AR237">
        <v>-76</v>
      </c>
      <c r="AS237">
        <v>-106</v>
      </c>
      <c r="AT237">
        <v>320</v>
      </c>
      <c r="BB237" t="str">
        <f t="shared" si="21"/>
        <v>0610</v>
      </c>
      <c r="BC237">
        <v>1</v>
      </c>
      <c r="BD237" t="str">
        <f t="shared" si="22"/>
        <v xml:space="preserve">N3054V  </v>
      </c>
      <c r="BE237">
        <v>2</v>
      </c>
      <c r="BG237">
        <v>0</v>
      </c>
      <c r="BH237">
        <v>0</v>
      </c>
      <c r="BI237">
        <v>0</v>
      </c>
      <c r="BJ237">
        <v>875</v>
      </c>
      <c r="BK237">
        <v>-25</v>
      </c>
      <c r="BL237" t="s">
        <v>129</v>
      </c>
      <c r="BM237">
        <v>1</v>
      </c>
      <c r="BN237">
        <v>1</v>
      </c>
      <c r="BO237">
        <v>1</v>
      </c>
      <c r="BP237">
        <v>0</v>
      </c>
      <c r="BT237">
        <v>0</v>
      </c>
      <c r="BU237">
        <v>0</v>
      </c>
      <c r="CE237" t="str">
        <f>"17:57:31.828"</f>
        <v>17:57:31.828</v>
      </c>
      <c r="CF237">
        <v>827501117</v>
      </c>
      <c r="CS237">
        <v>2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130</v>
      </c>
      <c r="DA237">
        <v>142</v>
      </c>
      <c r="DB237">
        <v>2</v>
      </c>
      <c r="DC237" t="s">
        <v>131</v>
      </c>
      <c r="DD237" t="s">
        <v>132</v>
      </c>
      <c r="DG237">
        <v>14162068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"04/23/2024 17:57:32.386"</f>
        <v>04/23/2024 17:57:32.386</v>
      </c>
      <c r="C238" t="str">
        <f t="shared" si="23"/>
        <v>FFDFD3C0</v>
      </c>
      <c r="D238" t="s">
        <v>139</v>
      </c>
      <c r="E238">
        <v>1</v>
      </c>
      <c r="H238">
        <v>216</v>
      </c>
      <c r="I238" t="s">
        <v>140</v>
      </c>
      <c r="J238" t="s">
        <v>141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"17:57:31.820"</f>
        <v>17:57:31.820</v>
      </c>
      <c r="T238" t="str">
        <f>"17:57:31.520"</f>
        <v>17:57:31.520</v>
      </c>
      <c r="U238" t="str">
        <f t="shared" si="20"/>
        <v>A334DD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9</v>
      </c>
      <c r="AF238" t="s">
        <v>126</v>
      </c>
      <c r="AG238">
        <v>0</v>
      </c>
      <c r="AH238">
        <v>0</v>
      </c>
      <c r="AI238">
        <v>1</v>
      </c>
      <c r="AJ238">
        <v>0</v>
      </c>
      <c r="AK238" t="s">
        <v>306</v>
      </c>
      <c r="AL238">
        <v>64.781013000000002</v>
      </c>
      <c r="AM238" t="s">
        <v>307</v>
      </c>
      <c r="AN238">
        <v>-147.922111</v>
      </c>
      <c r="AO238">
        <v>100</v>
      </c>
      <c r="AP238">
        <v>900</v>
      </c>
      <c r="AQ238" t="s">
        <v>138</v>
      </c>
      <c r="AR238">
        <v>-76</v>
      </c>
      <c r="AS238">
        <v>-106</v>
      </c>
      <c r="AT238">
        <v>320</v>
      </c>
      <c r="BB238" t="str">
        <f t="shared" si="21"/>
        <v>0610</v>
      </c>
      <c r="BC238">
        <v>1</v>
      </c>
      <c r="BD238" t="str">
        <f t="shared" si="22"/>
        <v xml:space="preserve">N3054V  </v>
      </c>
      <c r="BE238">
        <v>2</v>
      </c>
      <c r="BG238">
        <v>0</v>
      </c>
      <c r="BH238">
        <v>0</v>
      </c>
      <c r="BI238">
        <v>0</v>
      </c>
      <c r="BJ238">
        <v>875</v>
      </c>
      <c r="BK238">
        <v>-25</v>
      </c>
      <c r="BL238" t="s">
        <v>129</v>
      </c>
      <c r="BM238">
        <v>1</v>
      </c>
      <c r="BN238">
        <v>1</v>
      </c>
      <c r="BO238">
        <v>1</v>
      </c>
      <c r="BP238">
        <v>0</v>
      </c>
      <c r="BT238">
        <v>0</v>
      </c>
      <c r="BU238">
        <v>0</v>
      </c>
      <c r="CE238" t="str">
        <f>"17:57:31.828"</f>
        <v>17:57:31.828</v>
      </c>
      <c r="CF238">
        <v>827501117</v>
      </c>
      <c r="CS238">
        <v>2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130</v>
      </c>
      <c r="DA238">
        <v>142</v>
      </c>
      <c r="DB238">
        <v>2</v>
      </c>
      <c r="DC238" t="s">
        <v>131</v>
      </c>
      <c r="DD238" t="s">
        <v>132</v>
      </c>
      <c r="DG238">
        <v>14162068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"04/23/2024 17:57:35.948"</f>
        <v>04/23/2024 17:57:35.948</v>
      </c>
      <c r="C239" t="str">
        <f t="shared" si="23"/>
        <v>FFDFD3C0</v>
      </c>
      <c r="D239" t="s">
        <v>133</v>
      </c>
      <c r="E239">
        <v>20</v>
      </c>
      <c r="H239">
        <v>329</v>
      </c>
      <c r="I239" t="s">
        <v>134</v>
      </c>
      <c r="J239" t="s">
        <v>135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"17:57:34.867"</f>
        <v>17:57:34.867</v>
      </c>
      <c r="T239" t="str">
        <f>"17:57:33.367"</f>
        <v>17:57:33.367</v>
      </c>
      <c r="U239" t="str">
        <f t="shared" si="20"/>
        <v>A334DD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9</v>
      </c>
      <c r="AF239" t="s">
        <v>126</v>
      </c>
      <c r="AG239">
        <v>0</v>
      </c>
      <c r="AH239">
        <v>0</v>
      </c>
      <c r="AI239">
        <v>1</v>
      </c>
      <c r="AJ239">
        <v>0</v>
      </c>
      <c r="AK239" t="s">
        <v>308</v>
      </c>
      <c r="AL239">
        <v>64.779488999999998</v>
      </c>
      <c r="AM239" t="s">
        <v>309</v>
      </c>
      <c r="AN239">
        <v>-147.92472799999999</v>
      </c>
      <c r="AO239">
        <v>100</v>
      </c>
      <c r="AP239">
        <v>900</v>
      </c>
      <c r="AQ239" t="s">
        <v>138</v>
      </c>
      <c r="AR239">
        <v>-78</v>
      </c>
      <c r="AS239">
        <v>-106</v>
      </c>
      <c r="AT239">
        <v>320</v>
      </c>
      <c r="BB239" t="str">
        <f t="shared" si="21"/>
        <v>0610</v>
      </c>
      <c r="BC239">
        <v>1</v>
      </c>
      <c r="BD239" t="str">
        <f t="shared" si="22"/>
        <v xml:space="preserve">N3054V  </v>
      </c>
      <c r="BE239">
        <v>2</v>
      </c>
      <c r="BG239">
        <v>0</v>
      </c>
      <c r="BH239">
        <v>0</v>
      </c>
      <c r="BI239">
        <v>0</v>
      </c>
      <c r="BJ239">
        <v>875</v>
      </c>
      <c r="BK239">
        <v>-25</v>
      </c>
      <c r="BL239" t="s">
        <v>129</v>
      </c>
      <c r="BM239">
        <v>1</v>
      </c>
      <c r="BN239">
        <v>1</v>
      </c>
      <c r="BO239">
        <v>1</v>
      </c>
      <c r="BP239">
        <v>0</v>
      </c>
      <c r="BT239">
        <v>0</v>
      </c>
      <c r="BU239">
        <v>0</v>
      </c>
      <c r="CE239" t="str">
        <f>"17:57:34.872"</f>
        <v>17:57:34.872</v>
      </c>
      <c r="CF239">
        <v>872204505</v>
      </c>
      <c r="CS239">
        <v>2</v>
      </c>
      <c r="CT239">
        <v>2</v>
      </c>
      <c r="CU239">
        <v>0</v>
      </c>
      <c r="CV239">
        <v>2</v>
      </c>
      <c r="CW239">
        <v>0</v>
      </c>
      <c r="CX239">
        <v>5</v>
      </c>
      <c r="CY239">
        <v>7</v>
      </c>
      <c r="CZ239" t="s">
        <v>130</v>
      </c>
      <c r="DA239">
        <v>142</v>
      </c>
      <c r="DB239">
        <v>3</v>
      </c>
      <c r="DC239" t="s">
        <v>131</v>
      </c>
      <c r="DD239" t="s">
        <v>132</v>
      </c>
      <c r="DG239">
        <v>71260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"04/23/2024 17:57:35.526"</f>
        <v>04/23/2024 17:57:35.526</v>
      </c>
      <c r="C240" t="str">
        <f t="shared" si="23"/>
        <v>FFDFD3C0</v>
      </c>
      <c r="D240" t="s">
        <v>139</v>
      </c>
      <c r="E240">
        <v>1</v>
      </c>
      <c r="H240">
        <v>216</v>
      </c>
      <c r="I240" t="s">
        <v>140</v>
      </c>
      <c r="J240" t="s">
        <v>141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"17:57:34.867"</f>
        <v>17:57:34.867</v>
      </c>
      <c r="T240" t="str">
        <f>"17:57:33.367"</f>
        <v>17:57:33.367</v>
      </c>
      <c r="U240" t="str">
        <f t="shared" si="20"/>
        <v>A334DD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9</v>
      </c>
      <c r="AF240" t="s">
        <v>126</v>
      </c>
      <c r="AG240">
        <v>0</v>
      </c>
      <c r="AH240">
        <v>0</v>
      </c>
      <c r="AI240">
        <v>1</v>
      </c>
      <c r="AJ240">
        <v>0</v>
      </c>
      <c r="AK240" t="s">
        <v>308</v>
      </c>
      <c r="AL240">
        <v>64.779488999999998</v>
      </c>
      <c r="AM240" t="s">
        <v>309</v>
      </c>
      <c r="AN240">
        <v>-147.92472799999999</v>
      </c>
      <c r="AO240">
        <v>100</v>
      </c>
      <c r="AP240">
        <v>900</v>
      </c>
      <c r="AQ240" t="s">
        <v>138</v>
      </c>
      <c r="AR240">
        <v>-78</v>
      </c>
      <c r="AS240">
        <v>-106</v>
      </c>
      <c r="AT240">
        <v>320</v>
      </c>
      <c r="BB240" t="str">
        <f t="shared" si="21"/>
        <v>0610</v>
      </c>
      <c r="BC240">
        <v>1</v>
      </c>
      <c r="BD240" t="str">
        <f t="shared" si="22"/>
        <v xml:space="preserve">N3054V  </v>
      </c>
      <c r="BE240">
        <v>2</v>
      </c>
      <c r="BG240">
        <v>0</v>
      </c>
      <c r="BH240">
        <v>0</v>
      </c>
      <c r="BI240">
        <v>0</v>
      </c>
      <c r="BJ240">
        <v>875</v>
      </c>
      <c r="BK240">
        <v>-25</v>
      </c>
      <c r="BL240" t="s">
        <v>129</v>
      </c>
      <c r="BM240">
        <v>1</v>
      </c>
      <c r="BN240">
        <v>1</v>
      </c>
      <c r="BO240">
        <v>1</v>
      </c>
      <c r="BP240">
        <v>0</v>
      </c>
      <c r="BT240">
        <v>0</v>
      </c>
      <c r="BU240">
        <v>0</v>
      </c>
      <c r="CE240" t="str">
        <f>"17:57:34.872"</f>
        <v>17:57:34.872</v>
      </c>
      <c r="CF240">
        <v>872204505</v>
      </c>
      <c r="CS240">
        <v>2</v>
      </c>
      <c r="CT240">
        <v>2</v>
      </c>
      <c r="CU240">
        <v>0</v>
      </c>
      <c r="CV240">
        <v>2</v>
      </c>
      <c r="CW240">
        <v>0</v>
      </c>
      <c r="CX240">
        <v>5</v>
      </c>
      <c r="CY240">
        <v>7</v>
      </c>
      <c r="CZ240" t="s">
        <v>130</v>
      </c>
      <c r="DA240">
        <v>142</v>
      </c>
      <c r="DB240">
        <v>3</v>
      </c>
      <c r="DC240" t="s">
        <v>131</v>
      </c>
      <c r="DD240" t="s">
        <v>132</v>
      </c>
      <c r="DG240">
        <v>71260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"04/23/2024 17:57:35.760"</f>
        <v>04/23/2024 17:57:35.760</v>
      </c>
      <c r="C241" t="str">
        <f t="shared" si="23"/>
        <v>FFDFD3C0</v>
      </c>
      <c r="D241" t="s">
        <v>123</v>
      </c>
      <c r="E241">
        <v>21</v>
      </c>
      <c r="F241">
        <v>1021</v>
      </c>
      <c r="G241" t="s">
        <v>124</v>
      </c>
      <c r="J241" t="s">
        <v>125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"17:57:34.867"</f>
        <v>17:57:34.867</v>
      </c>
      <c r="T241" t="str">
        <f>"17:57:33.367"</f>
        <v>17:57:33.367</v>
      </c>
      <c r="U241" t="str">
        <f t="shared" si="20"/>
        <v>A334DD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9</v>
      </c>
      <c r="AF241" t="s">
        <v>126</v>
      </c>
      <c r="AG241">
        <v>0</v>
      </c>
      <c r="AH241">
        <v>0</v>
      </c>
      <c r="AI241">
        <v>1</v>
      </c>
      <c r="AJ241">
        <v>0</v>
      </c>
      <c r="AK241" t="s">
        <v>308</v>
      </c>
      <c r="AL241">
        <v>64.779488999999998</v>
      </c>
      <c r="AM241" t="s">
        <v>309</v>
      </c>
      <c r="AN241">
        <v>-147.92472799999999</v>
      </c>
      <c r="AO241">
        <v>100</v>
      </c>
      <c r="AP241">
        <v>900</v>
      </c>
      <c r="AQ241" t="s">
        <v>138</v>
      </c>
      <c r="AR241">
        <v>-78</v>
      </c>
      <c r="AS241">
        <v>-106</v>
      </c>
      <c r="AT241">
        <v>320</v>
      </c>
      <c r="BB241" t="str">
        <f t="shared" si="21"/>
        <v>0610</v>
      </c>
      <c r="BC241">
        <v>1</v>
      </c>
      <c r="BD241" t="str">
        <f t="shared" si="22"/>
        <v xml:space="preserve">N3054V  </v>
      </c>
      <c r="BE241">
        <v>2</v>
      </c>
      <c r="BG241">
        <v>0</v>
      </c>
      <c r="BH241">
        <v>0</v>
      </c>
      <c r="BI241">
        <v>0</v>
      </c>
      <c r="BJ241">
        <v>875</v>
      </c>
      <c r="BK241">
        <v>-25</v>
      </c>
      <c r="BL241" t="s">
        <v>129</v>
      </c>
      <c r="BM241">
        <v>1</v>
      </c>
      <c r="BN241">
        <v>1</v>
      </c>
      <c r="BO241">
        <v>1</v>
      </c>
      <c r="BP241">
        <v>0</v>
      </c>
      <c r="BT241">
        <v>0</v>
      </c>
      <c r="BU241">
        <v>0</v>
      </c>
      <c r="CE241" t="str">
        <f>"17:57:34.872"</f>
        <v>17:57:34.872</v>
      </c>
      <c r="CF241">
        <v>872204505</v>
      </c>
      <c r="CS241">
        <v>2</v>
      </c>
      <c r="CT241">
        <v>2</v>
      </c>
      <c r="CU241">
        <v>0</v>
      </c>
      <c r="CV241">
        <v>2</v>
      </c>
      <c r="CW241">
        <v>0</v>
      </c>
      <c r="CX241">
        <v>5</v>
      </c>
      <c r="CY241">
        <v>7</v>
      </c>
      <c r="CZ241" t="s">
        <v>130</v>
      </c>
      <c r="DA241">
        <v>142</v>
      </c>
      <c r="DB241">
        <v>3</v>
      </c>
      <c r="DC241" t="s">
        <v>131</v>
      </c>
      <c r="DD241" t="s">
        <v>132</v>
      </c>
      <c r="DG241">
        <v>71260</v>
      </c>
      <c r="DI241">
        <v>0</v>
      </c>
      <c r="DJ241">
        <v>0</v>
      </c>
      <c r="DK241">
        <v>1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"04/23/2024 17:57:37.260"</f>
        <v>04/23/2024 17:57:37.260</v>
      </c>
      <c r="C242" t="str">
        <f t="shared" si="23"/>
        <v>FFDFD3C0</v>
      </c>
      <c r="D242" t="s">
        <v>123</v>
      </c>
      <c r="E242">
        <v>21</v>
      </c>
      <c r="F242">
        <v>1021</v>
      </c>
      <c r="G242" t="s">
        <v>124</v>
      </c>
      <c r="J242" t="s">
        <v>125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"17:57:35.813"</f>
        <v>17:57:35.813</v>
      </c>
      <c r="T242" t="str">
        <f>"17:57:35.313"</f>
        <v>17:57:35.313</v>
      </c>
      <c r="U242" t="str">
        <f t="shared" si="20"/>
        <v>A334DD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9</v>
      </c>
      <c r="AF242" t="s">
        <v>126</v>
      </c>
      <c r="AG242">
        <v>0</v>
      </c>
      <c r="AH242">
        <v>0</v>
      </c>
      <c r="AI242">
        <v>1</v>
      </c>
      <c r="AJ242">
        <v>0</v>
      </c>
      <c r="AK242" t="s">
        <v>310</v>
      </c>
      <c r="AL242">
        <v>64.779060000000001</v>
      </c>
      <c r="AM242" t="s">
        <v>311</v>
      </c>
      <c r="AN242">
        <v>-147.925522</v>
      </c>
      <c r="AO242">
        <v>100</v>
      </c>
      <c r="AP242">
        <v>900</v>
      </c>
      <c r="AQ242" t="s">
        <v>138</v>
      </c>
      <c r="AR242">
        <v>-80</v>
      </c>
      <c r="AS242">
        <v>-105</v>
      </c>
      <c r="AT242">
        <v>320</v>
      </c>
      <c r="BB242" t="str">
        <f t="shared" si="21"/>
        <v>0610</v>
      </c>
      <c r="BC242">
        <v>1</v>
      </c>
      <c r="BD242" t="str">
        <f t="shared" si="22"/>
        <v xml:space="preserve">N3054V  </v>
      </c>
      <c r="BE242">
        <v>2</v>
      </c>
      <c r="BG242">
        <v>0</v>
      </c>
      <c r="BH242">
        <v>0</v>
      </c>
      <c r="BI242">
        <v>0</v>
      </c>
      <c r="BJ242">
        <v>900</v>
      </c>
      <c r="BK242">
        <v>0</v>
      </c>
      <c r="BL242" t="s">
        <v>129</v>
      </c>
      <c r="BM242">
        <v>1</v>
      </c>
      <c r="BN242">
        <v>1</v>
      </c>
      <c r="BO242">
        <v>1</v>
      </c>
      <c r="BP242">
        <v>0</v>
      </c>
      <c r="BT242">
        <v>0</v>
      </c>
      <c r="BU242">
        <v>0</v>
      </c>
      <c r="CE242" t="str">
        <f>"17:57:35.817"</f>
        <v>17:57:35.817</v>
      </c>
      <c r="CF242">
        <v>817112400</v>
      </c>
      <c r="CS242">
        <v>2</v>
      </c>
      <c r="CT242">
        <v>2</v>
      </c>
      <c r="CU242">
        <v>0</v>
      </c>
      <c r="CV242">
        <v>2</v>
      </c>
      <c r="CW242">
        <v>0</v>
      </c>
      <c r="CX242">
        <v>5</v>
      </c>
      <c r="CY242">
        <v>7</v>
      </c>
      <c r="CZ242" t="s">
        <v>130</v>
      </c>
      <c r="DA242">
        <v>142</v>
      </c>
      <c r="DB242">
        <v>2</v>
      </c>
      <c r="DC242" t="s">
        <v>131</v>
      </c>
      <c r="DD242" t="s">
        <v>132</v>
      </c>
      <c r="DG242">
        <v>14162291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>"04/23/2024 17:57:37.416"</f>
        <v>04/23/2024 17:57:37.416</v>
      </c>
      <c r="C243" t="str">
        <f t="shared" si="23"/>
        <v>FFDFD3C0</v>
      </c>
      <c r="D243" t="s">
        <v>123</v>
      </c>
      <c r="E243">
        <v>21</v>
      </c>
      <c r="F243">
        <v>1021</v>
      </c>
      <c r="G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"17:57:36.938"</f>
        <v>17:57:36.938</v>
      </c>
      <c r="T243" t="str">
        <f>"17:57:36.538"</f>
        <v>17:57:36.538</v>
      </c>
      <c r="U243" t="str">
        <f t="shared" si="20"/>
        <v>A334DD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9</v>
      </c>
      <c r="AF243" t="s">
        <v>126</v>
      </c>
      <c r="AG243">
        <v>0</v>
      </c>
      <c r="AH243">
        <v>0</v>
      </c>
      <c r="AI243">
        <v>1</v>
      </c>
      <c r="AJ243">
        <v>0</v>
      </c>
      <c r="AK243" t="s">
        <v>312</v>
      </c>
      <c r="AL243">
        <v>64.778502000000003</v>
      </c>
      <c r="AM243" t="s">
        <v>313</v>
      </c>
      <c r="AN243">
        <v>-147.92655199999999</v>
      </c>
      <c r="AO243">
        <v>100</v>
      </c>
      <c r="AP243">
        <v>900</v>
      </c>
      <c r="AQ243" t="s">
        <v>138</v>
      </c>
      <c r="AR243">
        <v>-81</v>
      </c>
      <c r="AS243">
        <v>-105</v>
      </c>
      <c r="AT243">
        <v>384</v>
      </c>
      <c r="BB243" t="str">
        <f t="shared" si="21"/>
        <v>0610</v>
      </c>
      <c r="BC243">
        <v>1</v>
      </c>
      <c r="BD243" t="str">
        <f t="shared" si="22"/>
        <v xml:space="preserve">N3054V  </v>
      </c>
      <c r="BE243">
        <v>2</v>
      </c>
      <c r="BG243">
        <v>0</v>
      </c>
      <c r="BH243">
        <v>0</v>
      </c>
      <c r="BI243">
        <v>0</v>
      </c>
      <c r="BJ243">
        <v>900</v>
      </c>
      <c r="BK243">
        <v>0</v>
      </c>
      <c r="BL243" t="s">
        <v>129</v>
      </c>
      <c r="BM243">
        <v>1</v>
      </c>
      <c r="BN243">
        <v>1</v>
      </c>
      <c r="BO243">
        <v>1</v>
      </c>
      <c r="BP243">
        <v>0</v>
      </c>
      <c r="BT243">
        <v>0</v>
      </c>
      <c r="BU243">
        <v>0</v>
      </c>
      <c r="CE243" t="str">
        <f>"17:57:36.942"</f>
        <v>17:57:36.942</v>
      </c>
      <c r="CF243">
        <v>942002808</v>
      </c>
      <c r="CS243">
        <v>2</v>
      </c>
      <c r="CT243">
        <v>2</v>
      </c>
      <c r="CU243">
        <v>0</v>
      </c>
      <c r="CV243">
        <v>2</v>
      </c>
      <c r="CW243">
        <v>0</v>
      </c>
      <c r="CX243">
        <v>5</v>
      </c>
      <c r="CY243">
        <v>7</v>
      </c>
      <c r="CZ243" t="s">
        <v>130</v>
      </c>
      <c r="DA243">
        <v>142</v>
      </c>
      <c r="DB243">
        <v>3</v>
      </c>
      <c r="DC243" t="s">
        <v>131</v>
      </c>
      <c r="DD243" t="s">
        <v>132</v>
      </c>
      <c r="DG243">
        <v>71405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>"04/23/2024 17:57:37.416"</f>
        <v>04/23/2024 17:57:37.416</v>
      </c>
      <c r="C244" t="str">
        <f t="shared" si="23"/>
        <v>FFDFD3C0</v>
      </c>
      <c r="D244" t="s">
        <v>133</v>
      </c>
      <c r="E244">
        <v>20</v>
      </c>
      <c r="H244">
        <v>329</v>
      </c>
      <c r="I244" t="s">
        <v>134</v>
      </c>
      <c r="J244" t="s">
        <v>135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"17:57:36.938"</f>
        <v>17:57:36.938</v>
      </c>
      <c r="T244" t="str">
        <f>"17:57:36.538"</f>
        <v>17:57:36.538</v>
      </c>
      <c r="U244" t="str">
        <f t="shared" si="20"/>
        <v>A334DD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9</v>
      </c>
      <c r="AF244" t="s">
        <v>126</v>
      </c>
      <c r="AG244">
        <v>0</v>
      </c>
      <c r="AH244">
        <v>0</v>
      </c>
      <c r="AI244">
        <v>1</v>
      </c>
      <c r="AJ244">
        <v>0</v>
      </c>
      <c r="AK244" t="s">
        <v>312</v>
      </c>
      <c r="AL244">
        <v>64.778502000000003</v>
      </c>
      <c r="AM244" t="s">
        <v>313</v>
      </c>
      <c r="AN244">
        <v>-147.92655199999999</v>
      </c>
      <c r="AO244">
        <v>100</v>
      </c>
      <c r="AP244">
        <v>900</v>
      </c>
      <c r="AQ244" t="s">
        <v>138</v>
      </c>
      <c r="AR244">
        <v>-81</v>
      </c>
      <c r="AS244">
        <v>-105</v>
      </c>
      <c r="AT244">
        <v>384</v>
      </c>
      <c r="BB244" t="str">
        <f t="shared" si="21"/>
        <v>0610</v>
      </c>
      <c r="BC244">
        <v>1</v>
      </c>
      <c r="BD244" t="str">
        <f t="shared" si="22"/>
        <v xml:space="preserve">N3054V  </v>
      </c>
      <c r="BE244">
        <v>2</v>
      </c>
      <c r="BG244">
        <v>0</v>
      </c>
      <c r="BH244">
        <v>0</v>
      </c>
      <c r="BI244">
        <v>0</v>
      </c>
      <c r="BJ244">
        <v>900</v>
      </c>
      <c r="BK244">
        <v>0</v>
      </c>
      <c r="BL244" t="s">
        <v>129</v>
      </c>
      <c r="BM244">
        <v>1</v>
      </c>
      <c r="BN244">
        <v>1</v>
      </c>
      <c r="BO244">
        <v>1</v>
      </c>
      <c r="BP244">
        <v>0</v>
      </c>
      <c r="BT244">
        <v>0</v>
      </c>
      <c r="BU244">
        <v>0</v>
      </c>
      <c r="CE244" t="str">
        <f>"17:57:36.942"</f>
        <v>17:57:36.942</v>
      </c>
      <c r="CF244">
        <v>942002808</v>
      </c>
      <c r="CS244">
        <v>2</v>
      </c>
      <c r="CT244">
        <v>2</v>
      </c>
      <c r="CU244">
        <v>0</v>
      </c>
      <c r="CV244">
        <v>2</v>
      </c>
      <c r="CW244">
        <v>0</v>
      </c>
      <c r="CX244">
        <v>5</v>
      </c>
      <c r="CY244">
        <v>7</v>
      </c>
      <c r="CZ244" t="s">
        <v>130</v>
      </c>
      <c r="DA244">
        <v>142</v>
      </c>
      <c r="DB244">
        <v>3</v>
      </c>
      <c r="DC244" t="s">
        <v>131</v>
      </c>
      <c r="DD244" t="s">
        <v>132</v>
      </c>
      <c r="DG244">
        <v>71405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>"04/23/2024 17:57:37.416"</f>
        <v>04/23/2024 17:57:37.416</v>
      </c>
      <c r="C245" t="str">
        <f t="shared" si="23"/>
        <v>FFDFD3C0</v>
      </c>
      <c r="D245" t="s">
        <v>139</v>
      </c>
      <c r="E245">
        <v>1</v>
      </c>
      <c r="H245">
        <v>216</v>
      </c>
      <c r="I245" t="s">
        <v>140</v>
      </c>
      <c r="J245" t="s">
        <v>141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"17:57:36.938"</f>
        <v>17:57:36.938</v>
      </c>
      <c r="T245" t="str">
        <f>"17:57:36.538"</f>
        <v>17:57:36.538</v>
      </c>
      <c r="U245" t="str">
        <f t="shared" si="20"/>
        <v>A334DD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9</v>
      </c>
      <c r="AF245" t="s">
        <v>126</v>
      </c>
      <c r="AG245">
        <v>0</v>
      </c>
      <c r="AH245">
        <v>0</v>
      </c>
      <c r="AI245">
        <v>1</v>
      </c>
      <c r="AJ245">
        <v>0</v>
      </c>
      <c r="AK245" t="s">
        <v>312</v>
      </c>
      <c r="AL245">
        <v>64.778502000000003</v>
      </c>
      <c r="AM245" t="s">
        <v>313</v>
      </c>
      <c r="AN245">
        <v>-147.92655199999999</v>
      </c>
      <c r="AO245">
        <v>100</v>
      </c>
      <c r="AP245">
        <v>900</v>
      </c>
      <c r="AQ245" t="s">
        <v>138</v>
      </c>
      <c r="AR245">
        <v>-81</v>
      </c>
      <c r="AS245">
        <v>-105</v>
      </c>
      <c r="AT245">
        <v>384</v>
      </c>
      <c r="BB245" t="str">
        <f t="shared" si="21"/>
        <v>0610</v>
      </c>
      <c r="BC245">
        <v>1</v>
      </c>
      <c r="BD245" t="str">
        <f t="shared" si="22"/>
        <v xml:space="preserve">N3054V  </v>
      </c>
      <c r="BE245">
        <v>2</v>
      </c>
      <c r="BG245">
        <v>0</v>
      </c>
      <c r="BH245">
        <v>0</v>
      </c>
      <c r="BI245">
        <v>0</v>
      </c>
      <c r="BJ245">
        <v>900</v>
      </c>
      <c r="BK245">
        <v>0</v>
      </c>
      <c r="BL245" t="s">
        <v>129</v>
      </c>
      <c r="BM245">
        <v>1</v>
      </c>
      <c r="BN245">
        <v>1</v>
      </c>
      <c r="BO245">
        <v>1</v>
      </c>
      <c r="BP245">
        <v>0</v>
      </c>
      <c r="BT245">
        <v>0</v>
      </c>
      <c r="BU245">
        <v>0</v>
      </c>
      <c r="CE245" t="str">
        <f>"17:57:36.942"</f>
        <v>17:57:36.942</v>
      </c>
      <c r="CF245">
        <v>942002808</v>
      </c>
      <c r="CS245">
        <v>2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130</v>
      </c>
      <c r="DA245">
        <v>142</v>
      </c>
      <c r="DB245">
        <v>3</v>
      </c>
      <c r="DC245" t="s">
        <v>131</v>
      </c>
      <c r="DD245" t="s">
        <v>132</v>
      </c>
      <c r="DG245">
        <v>71405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>"04/23/2024 17:57:38.963"</f>
        <v>04/23/2024 17:57:38.963</v>
      </c>
      <c r="C246" t="str">
        <f t="shared" si="23"/>
        <v>FFDFD3C0</v>
      </c>
      <c r="D246" t="s">
        <v>123</v>
      </c>
      <c r="E246">
        <v>21</v>
      </c>
      <c r="F246">
        <v>1021</v>
      </c>
      <c r="G246" t="s">
        <v>124</v>
      </c>
      <c r="J246" t="s">
        <v>125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"17:57:37.977"</f>
        <v>17:57:37.977</v>
      </c>
      <c r="T246" t="str">
        <f>"17:57:37.577"</f>
        <v>17:57:37.577</v>
      </c>
      <c r="U246" t="str">
        <f t="shared" si="20"/>
        <v>A334DD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9</v>
      </c>
      <c r="AF246" t="s">
        <v>126</v>
      </c>
      <c r="AG246">
        <v>0</v>
      </c>
      <c r="AH246">
        <v>0</v>
      </c>
      <c r="AI246">
        <v>1</v>
      </c>
      <c r="AJ246">
        <v>0</v>
      </c>
      <c r="AK246" t="s">
        <v>314</v>
      </c>
      <c r="AL246">
        <v>64.777986999999996</v>
      </c>
      <c r="AM246" t="s">
        <v>315</v>
      </c>
      <c r="AN246">
        <v>-147.92747499999999</v>
      </c>
      <c r="AO246">
        <v>100</v>
      </c>
      <c r="AP246">
        <v>900</v>
      </c>
      <c r="AQ246" t="s">
        <v>138</v>
      </c>
      <c r="AR246">
        <v>-81</v>
      </c>
      <c r="AS246">
        <v>-105</v>
      </c>
      <c r="AT246">
        <v>448</v>
      </c>
      <c r="BB246" t="str">
        <f t="shared" si="21"/>
        <v>0610</v>
      </c>
      <c r="BC246">
        <v>1</v>
      </c>
      <c r="BD246" t="str">
        <f t="shared" si="22"/>
        <v xml:space="preserve">N3054V  </v>
      </c>
      <c r="BE246">
        <v>2</v>
      </c>
      <c r="BG246">
        <v>0</v>
      </c>
      <c r="BH246">
        <v>0</v>
      </c>
      <c r="BI246">
        <v>0</v>
      </c>
      <c r="BJ246">
        <v>900</v>
      </c>
      <c r="BK246">
        <v>0</v>
      </c>
      <c r="BL246" t="s">
        <v>129</v>
      </c>
      <c r="BM246">
        <v>1</v>
      </c>
      <c r="BN246">
        <v>1</v>
      </c>
      <c r="BO246">
        <v>1</v>
      </c>
      <c r="BP246">
        <v>0</v>
      </c>
      <c r="BT246">
        <v>0</v>
      </c>
      <c r="BU246">
        <v>0</v>
      </c>
      <c r="CE246" t="str">
        <f>"17:57:37.977"</f>
        <v>17:57:37.977</v>
      </c>
      <c r="CF246">
        <v>976901982</v>
      </c>
      <c r="CS246">
        <v>2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130</v>
      </c>
      <c r="DA246">
        <v>142</v>
      </c>
      <c r="DB246">
        <v>2</v>
      </c>
      <c r="DC246" t="s">
        <v>131</v>
      </c>
      <c r="DD246" t="s">
        <v>132</v>
      </c>
      <c r="DG246">
        <v>14162415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>"04/23/2024 17:57:39.057"</f>
        <v>04/23/2024 17:57:39.057</v>
      </c>
      <c r="C247" t="str">
        <f t="shared" si="23"/>
        <v>FFDFD3C0</v>
      </c>
      <c r="D247" t="s">
        <v>133</v>
      </c>
      <c r="E247">
        <v>20</v>
      </c>
      <c r="H247">
        <v>329</v>
      </c>
      <c r="I247" t="s">
        <v>134</v>
      </c>
      <c r="J247" t="s">
        <v>135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"17:57:37.977"</f>
        <v>17:57:37.977</v>
      </c>
      <c r="T247" t="str">
        <f>"17:57:37.577"</f>
        <v>17:57:37.577</v>
      </c>
      <c r="U247" t="str">
        <f t="shared" si="20"/>
        <v>A334DD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9</v>
      </c>
      <c r="AF247" t="s">
        <v>126</v>
      </c>
      <c r="AG247">
        <v>0</v>
      </c>
      <c r="AH247">
        <v>0</v>
      </c>
      <c r="AI247">
        <v>1</v>
      </c>
      <c r="AJ247">
        <v>0</v>
      </c>
      <c r="AK247" t="s">
        <v>314</v>
      </c>
      <c r="AL247">
        <v>64.777986999999996</v>
      </c>
      <c r="AM247" t="s">
        <v>315</v>
      </c>
      <c r="AN247">
        <v>-147.92747499999999</v>
      </c>
      <c r="AO247">
        <v>100</v>
      </c>
      <c r="AP247">
        <v>900</v>
      </c>
      <c r="AQ247" t="s">
        <v>138</v>
      </c>
      <c r="AR247">
        <v>-81</v>
      </c>
      <c r="AS247">
        <v>-105</v>
      </c>
      <c r="AT247">
        <v>448</v>
      </c>
      <c r="BB247" t="str">
        <f t="shared" si="21"/>
        <v>0610</v>
      </c>
      <c r="BC247">
        <v>1</v>
      </c>
      <c r="BD247" t="str">
        <f t="shared" si="22"/>
        <v xml:space="preserve">N3054V  </v>
      </c>
      <c r="BE247">
        <v>2</v>
      </c>
      <c r="BG247">
        <v>0</v>
      </c>
      <c r="BH247">
        <v>0</v>
      </c>
      <c r="BI247">
        <v>0</v>
      </c>
      <c r="BJ247">
        <v>900</v>
      </c>
      <c r="BK247">
        <v>0</v>
      </c>
      <c r="BL247" t="s">
        <v>129</v>
      </c>
      <c r="BM247">
        <v>1</v>
      </c>
      <c r="BN247">
        <v>1</v>
      </c>
      <c r="BO247">
        <v>1</v>
      </c>
      <c r="BP247">
        <v>0</v>
      </c>
      <c r="BT247">
        <v>0</v>
      </c>
      <c r="BU247">
        <v>0</v>
      </c>
      <c r="CE247" t="str">
        <f>"17:57:37.977"</f>
        <v>17:57:37.977</v>
      </c>
      <c r="CF247">
        <v>976901982</v>
      </c>
      <c r="CS247">
        <v>2</v>
      </c>
      <c r="CT247">
        <v>2</v>
      </c>
      <c r="CU247">
        <v>0</v>
      </c>
      <c r="CV247">
        <v>2</v>
      </c>
      <c r="CW247">
        <v>0</v>
      </c>
      <c r="CX247">
        <v>5</v>
      </c>
      <c r="CY247">
        <v>7</v>
      </c>
      <c r="CZ247" t="s">
        <v>130</v>
      </c>
      <c r="DA247">
        <v>142</v>
      </c>
      <c r="DB247">
        <v>2</v>
      </c>
      <c r="DC247" t="s">
        <v>131</v>
      </c>
      <c r="DD247" t="s">
        <v>132</v>
      </c>
      <c r="DG247">
        <v>14162415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>"04/23/2024 17:57:39.181"</f>
        <v>04/23/2024 17:57:39.181</v>
      </c>
      <c r="C248" t="str">
        <f t="shared" si="23"/>
        <v>FFDFD3C0</v>
      </c>
      <c r="D248" t="s">
        <v>139</v>
      </c>
      <c r="E248">
        <v>1</v>
      </c>
      <c r="H248">
        <v>216</v>
      </c>
      <c r="I248" t="s">
        <v>140</v>
      </c>
      <c r="J248" t="s">
        <v>141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"17:57:37.977"</f>
        <v>17:57:37.977</v>
      </c>
      <c r="T248" t="str">
        <f>"17:57:37.577"</f>
        <v>17:57:37.577</v>
      </c>
      <c r="U248" t="str">
        <f t="shared" si="20"/>
        <v>A334DD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9</v>
      </c>
      <c r="AF248" t="s">
        <v>126</v>
      </c>
      <c r="AG248">
        <v>0</v>
      </c>
      <c r="AH248">
        <v>0</v>
      </c>
      <c r="AI248">
        <v>1</v>
      </c>
      <c r="AJ248">
        <v>0</v>
      </c>
      <c r="AK248" t="s">
        <v>314</v>
      </c>
      <c r="AL248">
        <v>64.777986999999996</v>
      </c>
      <c r="AM248" t="s">
        <v>315</v>
      </c>
      <c r="AN248">
        <v>-147.92747499999999</v>
      </c>
      <c r="AO248">
        <v>100</v>
      </c>
      <c r="AP248">
        <v>900</v>
      </c>
      <c r="AQ248" t="s">
        <v>138</v>
      </c>
      <c r="AR248">
        <v>-81</v>
      </c>
      <c r="AS248">
        <v>-105</v>
      </c>
      <c r="AT248">
        <v>448</v>
      </c>
      <c r="BB248" t="str">
        <f t="shared" si="21"/>
        <v>0610</v>
      </c>
      <c r="BC248">
        <v>1</v>
      </c>
      <c r="BD248" t="str">
        <f t="shared" si="22"/>
        <v xml:space="preserve">N3054V  </v>
      </c>
      <c r="BE248">
        <v>2</v>
      </c>
      <c r="BG248">
        <v>0</v>
      </c>
      <c r="BH248">
        <v>0</v>
      </c>
      <c r="BI248">
        <v>0</v>
      </c>
      <c r="BJ248">
        <v>900</v>
      </c>
      <c r="BK248">
        <v>0</v>
      </c>
      <c r="BL248" t="s">
        <v>129</v>
      </c>
      <c r="BM248">
        <v>1</v>
      </c>
      <c r="BN248">
        <v>1</v>
      </c>
      <c r="BO248">
        <v>1</v>
      </c>
      <c r="BP248">
        <v>0</v>
      </c>
      <c r="BT248">
        <v>0</v>
      </c>
      <c r="BU248">
        <v>0</v>
      </c>
      <c r="CE248" t="str">
        <f>"17:57:37.977"</f>
        <v>17:57:37.977</v>
      </c>
      <c r="CF248">
        <v>976901982</v>
      </c>
      <c r="CS248">
        <v>2</v>
      </c>
      <c r="CT248">
        <v>2</v>
      </c>
      <c r="CU248">
        <v>0</v>
      </c>
      <c r="CV248">
        <v>2</v>
      </c>
      <c r="CW248">
        <v>0</v>
      </c>
      <c r="CX248">
        <v>5</v>
      </c>
      <c r="CY248">
        <v>7</v>
      </c>
      <c r="CZ248" t="s">
        <v>130</v>
      </c>
      <c r="DA248">
        <v>142</v>
      </c>
      <c r="DB248">
        <v>2</v>
      </c>
      <c r="DC248" t="s">
        <v>131</v>
      </c>
      <c r="DD248" t="s">
        <v>132</v>
      </c>
      <c r="DG248">
        <v>14162415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>"04/23/2024 17:57:40.431"</f>
        <v>04/23/2024 17:57:40.431</v>
      </c>
      <c r="C249" t="str">
        <f t="shared" si="23"/>
        <v>FFDFD3C0</v>
      </c>
      <c r="D249" t="s">
        <v>123</v>
      </c>
      <c r="E249">
        <v>21</v>
      </c>
      <c r="F249">
        <v>1021</v>
      </c>
      <c r="G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"17:57:40.031"</f>
        <v>17:57:40.031</v>
      </c>
      <c r="T249" t="str">
        <f>"17:57:39.831"</f>
        <v>17:57:39.831</v>
      </c>
      <c r="U249" t="str">
        <f t="shared" si="20"/>
        <v>A334DD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9</v>
      </c>
      <c r="AF249" t="s">
        <v>126</v>
      </c>
      <c r="AG249">
        <v>0</v>
      </c>
      <c r="AH249">
        <v>0</v>
      </c>
      <c r="AI249">
        <v>1</v>
      </c>
      <c r="AJ249">
        <v>0</v>
      </c>
      <c r="AK249" t="s">
        <v>316</v>
      </c>
      <c r="AL249">
        <v>64.777021000000005</v>
      </c>
      <c r="AM249" t="s">
        <v>317</v>
      </c>
      <c r="AN249">
        <v>-147.92929899999999</v>
      </c>
      <c r="AO249">
        <v>100</v>
      </c>
      <c r="AP249">
        <v>900</v>
      </c>
      <c r="AQ249" t="s">
        <v>138</v>
      </c>
      <c r="AR249">
        <v>-81</v>
      </c>
      <c r="AS249">
        <v>-104</v>
      </c>
      <c r="AT249">
        <v>448</v>
      </c>
      <c r="BB249" t="str">
        <f t="shared" si="21"/>
        <v>0610</v>
      </c>
      <c r="BC249">
        <v>1</v>
      </c>
      <c r="BD249" t="str">
        <f t="shared" si="22"/>
        <v xml:space="preserve">N3054V  </v>
      </c>
      <c r="BE249">
        <v>2</v>
      </c>
      <c r="BG249">
        <v>0</v>
      </c>
      <c r="BH249">
        <v>0</v>
      </c>
      <c r="BI249">
        <v>0</v>
      </c>
      <c r="BJ249">
        <v>925</v>
      </c>
      <c r="BK249">
        <v>25</v>
      </c>
      <c r="BL249" t="s">
        <v>129</v>
      </c>
      <c r="BM249">
        <v>1</v>
      </c>
      <c r="BN249">
        <v>1</v>
      </c>
      <c r="BO249">
        <v>1</v>
      </c>
      <c r="BP249">
        <v>0</v>
      </c>
      <c r="BT249">
        <v>0</v>
      </c>
      <c r="BU249">
        <v>0</v>
      </c>
      <c r="CE249" t="str">
        <f>"17:57:40.032"</f>
        <v>17:57:40.032</v>
      </c>
      <c r="CF249">
        <v>31701765</v>
      </c>
      <c r="CS249">
        <v>2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130</v>
      </c>
      <c r="DA249">
        <v>142</v>
      </c>
      <c r="DB249">
        <v>2</v>
      </c>
      <c r="DC249" t="s">
        <v>131</v>
      </c>
      <c r="DD249" t="s">
        <v>132</v>
      </c>
      <c r="DG249">
        <v>14162527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"04/23/2024 17:57:40.509"</f>
        <v>04/23/2024 17:57:40.509</v>
      </c>
      <c r="C250" t="str">
        <f t="shared" si="23"/>
        <v>FFDFD3C0</v>
      </c>
      <c r="D250" t="s">
        <v>133</v>
      </c>
      <c r="E250">
        <v>20</v>
      </c>
      <c r="H250">
        <v>329</v>
      </c>
      <c r="I250" t="s">
        <v>134</v>
      </c>
      <c r="J250" t="s">
        <v>135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"17:57:40.031"</f>
        <v>17:57:40.031</v>
      </c>
      <c r="T250" t="str">
        <f>"17:57:39.831"</f>
        <v>17:57:39.831</v>
      </c>
      <c r="U250" t="str">
        <f t="shared" si="20"/>
        <v>A334DD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9</v>
      </c>
      <c r="AF250" t="s">
        <v>126</v>
      </c>
      <c r="AG250">
        <v>0</v>
      </c>
      <c r="AH250">
        <v>0</v>
      </c>
      <c r="AI250">
        <v>1</v>
      </c>
      <c r="AJ250">
        <v>0</v>
      </c>
      <c r="AK250" t="s">
        <v>316</v>
      </c>
      <c r="AL250">
        <v>64.777021000000005</v>
      </c>
      <c r="AM250" t="s">
        <v>317</v>
      </c>
      <c r="AN250">
        <v>-147.92929899999999</v>
      </c>
      <c r="AO250">
        <v>100</v>
      </c>
      <c r="AP250">
        <v>900</v>
      </c>
      <c r="AQ250" t="s">
        <v>138</v>
      </c>
      <c r="AR250">
        <v>-81</v>
      </c>
      <c r="AS250">
        <v>-104</v>
      </c>
      <c r="AT250">
        <v>448</v>
      </c>
      <c r="BB250" t="str">
        <f t="shared" si="21"/>
        <v>0610</v>
      </c>
      <c r="BC250">
        <v>1</v>
      </c>
      <c r="BD250" t="str">
        <f t="shared" si="22"/>
        <v xml:space="preserve">N3054V  </v>
      </c>
      <c r="BE250">
        <v>2</v>
      </c>
      <c r="BG250">
        <v>0</v>
      </c>
      <c r="BH250">
        <v>0</v>
      </c>
      <c r="BI250">
        <v>0</v>
      </c>
      <c r="BJ250">
        <v>925</v>
      </c>
      <c r="BK250">
        <v>25</v>
      </c>
      <c r="BL250" t="s">
        <v>129</v>
      </c>
      <c r="BM250">
        <v>1</v>
      </c>
      <c r="BN250">
        <v>1</v>
      </c>
      <c r="BO250">
        <v>1</v>
      </c>
      <c r="BP250">
        <v>0</v>
      </c>
      <c r="BT250">
        <v>0</v>
      </c>
      <c r="BU250">
        <v>0</v>
      </c>
      <c r="CE250" t="str">
        <f>"17:57:40.032"</f>
        <v>17:57:40.032</v>
      </c>
      <c r="CF250">
        <v>31701765</v>
      </c>
      <c r="CS250">
        <v>2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130</v>
      </c>
      <c r="DA250">
        <v>142</v>
      </c>
      <c r="DB250">
        <v>2</v>
      </c>
      <c r="DC250" t="s">
        <v>131</v>
      </c>
      <c r="DD250" t="s">
        <v>132</v>
      </c>
      <c r="DG250">
        <v>14162527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"04/23/2024 17:57:40.509"</f>
        <v>04/23/2024 17:57:40.509</v>
      </c>
      <c r="C251" t="str">
        <f t="shared" si="23"/>
        <v>FFDFD3C0</v>
      </c>
      <c r="D251" t="s">
        <v>139</v>
      </c>
      <c r="E251">
        <v>1</v>
      </c>
      <c r="H251">
        <v>216</v>
      </c>
      <c r="I251" t="s">
        <v>140</v>
      </c>
      <c r="J251" t="s">
        <v>141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"17:57:40.031"</f>
        <v>17:57:40.031</v>
      </c>
      <c r="T251" t="str">
        <f>"17:57:39.831"</f>
        <v>17:57:39.831</v>
      </c>
      <c r="U251" t="str">
        <f t="shared" si="20"/>
        <v>A334DD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9</v>
      </c>
      <c r="AF251" t="s">
        <v>126</v>
      </c>
      <c r="AG251">
        <v>0</v>
      </c>
      <c r="AH251">
        <v>0</v>
      </c>
      <c r="AI251">
        <v>1</v>
      </c>
      <c r="AJ251">
        <v>0</v>
      </c>
      <c r="AK251" t="s">
        <v>316</v>
      </c>
      <c r="AL251">
        <v>64.777021000000005</v>
      </c>
      <c r="AM251" t="s">
        <v>317</v>
      </c>
      <c r="AN251">
        <v>-147.92929899999999</v>
      </c>
      <c r="AO251">
        <v>100</v>
      </c>
      <c r="AP251">
        <v>900</v>
      </c>
      <c r="AQ251" t="s">
        <v>138</v>
      </c>
      <c r="AR251">
        <v>-81</v>
      </c>
      <c r="AS251">
        <v>-104</v>
      </c>
      <c r="AT251">
        <v>448</v>
      </c>
      <c r="BB251" t="str">
        <f t="shared" si="21"/>
        <v>0610</v>
      </c>
      <c r="BC251">
        <v>1</v>
      </c>
      <c r="BD251" t="str">
        <f t="shared" si="22"/>
        <v xml:space="preserve">N3054V  </v>
      </c>
      <c r="BE251">
        <v>2</v>
      </c>
      <c r="BG251">
        <v>0</v>
      </c>
      <c r="BH251">
        <v>0</v>
      </c>
      <c r="BI251">
        <v>0</v>
      </c>
      <c r="BJ251">
        <v>925</v>
      </c>
      <c r="BK251">
        <v>25</v>
      </c>
      <c r="BL251" t="s">
        <v>129</v>
      </c>
      <c r="BM251">
        <v>1</v>
      </c>
      <c r="BN251">
        <v>1</v>
      </c>
      <c r="BO251">
        <v>1</v>
      </c>
      <c r="BP251">
        <v>0</v>
      </c>
      <c r="BT251">
        <v>0</v>
      </c>
      <c r="BU251">
        <v>0</v>
      </c>
      <c r="CE251" t="str">
        <f>"17:57:40.032"</f>
        <v>17:57:40.032</v>
      </c>
      <c r="CF251">
        <v>31701765</v>
      </c>
      <c r="CS251">
        <v>2</v>
      </c>
      <c r="CT251">
        <v>2</v>
      </c>
      <c r="CU251">
        <v>0</v>
      </c>
      <c r="CV251">
        <v>2</v>
      </c>
      <c r="CW251">
        <v>0</v>
      </c>
      <c r="CX251">
        <v>6</v>
      </c>
      <c r="CY251">
        <v>7</v>
      </c>
      <c r="CZ251" t="s">
        <v>130</v>
      </c>
      <c r="DA251">
        <v>142</v>
      </c>
      <c r="DB251">
        <v>2</v>
      </c>
      <c r="DC251" t="s">
        <v>131</v>
      </c>
      <c r="DD251" t="s">
        <v>132</v>
      </c>
      <c r="DG251">
        <v>14162527</v>
      </c>
      <c r="DI251">
        <v>0</v>
      </c>
      <c r="DJ251">
        <v>0</v>
      </c>
      <c r="DK251">
        <v>1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"04/23/2024 17:57:42.259"</f>
        <v>04/23/2024 17:57:42.259</v>
      </c>
      <c r="C252" t="str">
        <f t="shared" si="23"/>
        <v>FFDFD3C0</v>
      </c>
      <c r="D252" t="s">
        <v>133</v>
      </c>
      <c r="E252">
        <v>20</v>
      </c>
      <c r="H252">
        <v>329</v>
      </c>
      <c r="I252" t="s">
        <v>134</v>
      </c>
      <c r="J252" t="s">
        <v>135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ref="S252:T254" si="27">"17:57:41.844"</f>
        <v>17:57:41.844</v>
      </c>
      <c r="T252" t="str">
        <f t="shared" si="27"/>
        <v>17:57:41.844</v>
      </c>
      <c r="U252" t="str">
        <f t="shared" si="20"/>
        <v>A334DD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9</v>
      </c>
      <c r="AF252" t="s">
        <v>126</v>
      </c>
      <c r="AG252">
        <v>0</v>
      </c>
      <c r="AH252">
        <v>0</v>
      </c>
      <c r="AI252">
        <v>1</v>
      </c>
      <c r="AJ252">
        <v>0</v>
      </c>
      <c r="AK252" t="s">
        <v>318</v>
      </c>
      <c r="AL252">
        <v>64.776162999999997</v>
      </c>
      <c r="AM252" t="s">
        <v>319</v>
      </c>
      <c r="AN252">
        <v>-147.93090799999999</v>
      </c>
      <c r="AO252">
        <v>100</v>
      </c>
      <c r="AP252">
        <v>900</v>
      </c>
      <c r="AQ252" t="s">
        <v>138</v>
      </c>
      <c r="AR252">
        <v>-83</v>
      </c>
      <c r="AS252">
        <v>-103</v>
      </c>
      <c r="AT252">
        <v>512</v>
      </c>
      <c r="BB252" t="str">
        <f t="shared" si="21"/>
        <v>0610</v>
      </c>
      <c r="BC252">
        <v>1</v>
      </c>
      <c r="BD252" t="str">
        <f t="shared" si="22"/>
        <v xml:space="preserve">N3054V  </v>
      </c>
      <c r="BE252">
        <v>2</v>
      </c>
      <c r="BG252">
        <v>0</v>
      </c>
      <c r="BH252">
        <v>0</v>
      </c>
      <c r="BI252">
        <v>0</v>
      </c>
      <c r="BJ252">
        <v>925</v>
      </c>
      <c r="BK252">
        <v>25</v>
      </c>
      <c r="BL252" t="s">
        <v>129</v>
      </c>
      <c r="BM252">
        <v>1</v>
      </c>
      <c r="BN252">
        <v>1</v>
      </c>
      <c r="BO252">
        <v>1</v>
      </c>
      <c r="BP252">
        <v>0</v>
      </c>
      <c r="BT252">
        <v>0</v>
      </c>
      <c r="BU252">
        <v>0</v>
      </c>
      <c r="CE252" t="str">
        <f>"17:57:41.847"</f>
        <v>17:57:41.847</v>
      </c>
      <c r="CF252">
        <v>846524958</v>
      </c>
      <c r="CS252">
        <v>2</v>
      </c>
      <c r="CT252">
        <v>2</v>
      </c>
      <c r="CU252">
        <v>0</v>
      </c>
      <c r="CV252">
        <v>2</v>
      </c>
      <c r="CW252">
        <v>0</v>
      </c>
      <c r="CX252">
        <v>4</v>
      </c>
      <c r="CY252">
        <v>7</v>
      </c>
      <c r="CZ252" t="s">
        <v>130</v>
      </c>
      <c r="DA252">
        <v>142</v>
      </c>
      <c r="DB252">
        <v>2</v>
      </c>
      <c r="DC252" t="s">
        <v>131</v>
      </c>
      <c r="DD252" t="s">
        <v>132</v>
      </c>
      <c r="DG252">
        <v>14162644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"04/23/2024 17:57:42.259"</f>
        <v>04/23/2024 17:57:42.259</v>
      </c>
      <c r="C253" t="str">
        <f t="shared" si="23"/>
        <v>FFDFD3C0</v>
      </c>
      <c r="D253" t="s">
        <v>139</v>
      </c>
      <c r="E253">
        <v>1</v>
      </c>
      <c r="H253">
        <v>216</v>
      </c>
      <c r="I253" t="s">
        <v>140</v>
      </c>
      <c r="J253" t="s">
        <v>141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27"/>
        <v>17:57:41.844</v>
      </c>
      <c r="T253" t="str">
        <f t="shared" si="27"/>
        <v>17:57:41.844</v>
      </c>
      <c r="U253" t="str">
        <f t="shared" si="20"/>
        <v>A334DD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9</v>
      </c>
      <c r="AF253" t="s">
        <v>126</v>
      </c>
      <c r="AG253">
        <v>0</v>
      </c>
      <c r="AH253">
        <v>0</v>
      </c>
      <c r="AI253">
        <v>1</v>
      </c>
      <c r="AJ253">
        <v>0</v>
      </c>
      <c r="AK253" t="s">
        <v>318</v>
      </c>
      <c r="AL253">
        <v>64.776162999999997</v>
      </c>
      <c r="AM253" t="s">
        <v>319</v>
      </c>
      <c r="AN253">
        <v>-147.93090799999999</v>
      </c>
      <c r="AO253">
        <v>100</v>
      </c>
      <c r="AP253">
        <v>900</v>
      </c>
      <c r="AQ253" t="s">
        <v>138</v>
      </c>
      <c r="AR253">
        <v>-83</v>
      </c>
      <c r="AS253">
        <v>-103</v>
      </c>
      <c r="AT253">
        <v>512</v>
      </c>
      <c r="BB253" t="str">
        <f t="shared" si="21"/>
        <v>0610</v>
      </c>
      <c r="BC253">
        <v>1</v>
      </c>
      <c r="BD253" t="str">
        <f t="shared" si="22"/>
        <v xml:space="preserve">N3054V  </v>
      </c>
      <c r="BE253">
        <v>2</v>
      </c>
      <c r="BG253">
        <v>0</v>
      </c>
      <c r="BH253">
        <v>0</v>
      </c>
      <c r="BI253">
        <v>0</v>
      </c>
      <c r="BJ253">
        <v>925</v>
      </c>
      <c r="BK253">
        <v>25</v>
      </c>
      <c r="BL253" t="s">
        <v>129</v>
      </c>
      <c r="BM253">
        <v>1</v>
      </c>
      <c r="BN253">
        <v>1</v>
      </c>
      <c r="BO253">
        <v>1</v>
      </c>
      <c r="BP253">
        <v>0</v>
      </c>
      <c r="BT253">
        <v>0</v>
      </c>
      <c r="BU253">
        <v>0</v>
      </c>
      <c r="CE253" t="str">
        <f>"17:57:41.847"</f>
        <v>17:57:41.847</v>
      </c>
      <c r="CF253">
        <v>846524958</v>
      </c>
      <c r="CS253">
        <v>2</v>
      </c>
      <c r="CT253">
        <v>2</v>
      </c>
      <c r="CU253">
        <v>0</v>
      </c>
      <c r="CV253">
        <v>2</v>
      </c>
      <c r="CW253">
        <v>0</v>
      </c>
      <c r="CX253">
        <v>4</v>
      </c>
      <c r="CY253">
        <v>7</v>
      </c>
      <c r="CZ253" t="s">
        <v>130</v>
      </c>
      <c r="DA253">
        <v>142</v>
      </c>
      <c r="DB253">
        <v>2</v>
      </c>
      <c r="DC253" t="s">
        <v>131</v>
      </c>
      <c r="DD253" t="s">
        <v>132</v>
      </c>
      <c r="DG253">
        <v>14162644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"04/23/2024 17:57:42.259"</f>
        <v>04/23/2024 17:57:42.259</v>
      </c>
      <c r="C254" t="str">
        <f t="shared" si="23"/>
        <v>FFDFD3C0</v>
      </c>
      <c r="D254" t="s">
        <v>123</v>
      </c>
      <c r="E254">
        <v>21</v>
      </c>
      <c r="F254">
        <v>1021</v>
      </c>
      <c r="G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27"/>
        <v>17:57:41.844</v>
      </c>
      <c r="T254" t="str">
        <f t="shared" si="27"/>
        <v>17:57:41.844</v>
      </c>
      <c r="U254" t="str">
        <f t="shared" si="20"/>
        <v>A334DD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9</v>
      </c>
      <c r="AF254" t="s">
        <v>126</v>
      </c>
      <c r="AG254">
        <v>0</v>
      </c>
      <c r="AH254">
        <v>0</v>
      </c>
      <c r="AI254">
        <v>1</v>
      </c>
      <c r="AJ254">
        <v>0</v>
      </c>
      <c r="AK254" t="s">
        <v>318</v>
      </c>
      <c r="AL254">
        <v>64.776162999999997</v>
      </c>
      <c r="AM254" t="s">
        <v>319</v>
      </c>
      <c r="AN254">
        <v>-147.93090799999999</v>
      </c>
      <c r="AO254">
        <v>100</v>
      </c>
      <c r="AP254">
        <v>900</v>
      </c>
      <c r="AQ254" t="s">
        <v>138</v>
      </c>
      <c r="AR254">
        <v>-83</v>
      </c>
      <c r="AS254">
        <v>-103</v>
      </c>
      <c r="AT254">
        <v>512</v>
      </c>
      <c r="BB254" t="str">
        <f t="shared" si="21"/>
        <v>0610</v>
      </c>
      <c r="BC254">
        <v>1</v>
      </c>
      <c r="BD254" t="str">
        <f t="shared" si="22"/>
        <v xml:space="preserve">N3054V  </v>
      </c>
      <c r="BE254">
        <v>2</v>
      </c>
      <c r="BG254">
        <v>0</v>
      </c>
      <c r="BH254">
        <v>0</v>
      </c>
      <c r="BI254">
        <v>0</v>
      </c>
      <c r="BJ254">
        <v>925</v>
      </c>
      <c r="BK254">
        <v>25</v>
      </c>
      <c r="BL254" t="s">
        <v>129</v>
      </c>
      <c r="BM254">
        <v>1</v>
      </c>
      <c r="BN254">
        <v>1</v>
      </c>
      <c r="BO254">
        <v>1</v>
      </c>
      <c r="BP254">
        <v>0</v>
      </c>
      <c r="BT254">
        <v>0</v>
      </c>
      <c r="BU254">
        <v>0</v>
      </c>
      <c r="CE254" t="str">
        <f>"17:57:41.847"</f>
        <v>17:57:41.847</v>
      </c>
      <c r="CF254">
        <v>846524958</v>
      </c>
      <c r="CS254">
        <v>2</v>
      </c>
      <c r="CT254">
        <v>2</v>
      </c>
      <c r="CU254">
        <v>0</v>
      </c>
      <c r="CV254">
        <v>2</v>
      </c>
      <c r="CW254">
        <v>0</v>
      </c>
      <c r="CX254">
        <v>4</v>
      </c>
      <c r="CY254">
        <v>7</v>
      </c>
      <c r="CZ254" t="s">
        <v>130</v>
      </c>
      <c r="DA254">
        <v>142</v>
      </c>
      <c r="DB254">
        <v>2</v>
      </c>
      <c r="DC254" t="s">
        <v>131</v>
      </c>
      <c r="DD254" t="s">
        <v>132</v>
      </c>
      <c r="DG254">
        <v>14162644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"04/23/2024 17:57:43.696"</f>
        <v>04/23/2024 17:57:43.696</v>
      </c>
      <c r="C255" t="str">
        <f t="shared" si="23"/>
        <v>FFDFD3C0</v>
      </c>
      <c r="D255" t="s">
        <v>123</v>
      </c>
      <c r="E255">
        <v>21</v>
      </c>
      <c r="F255">
        <v>1021</v>
      </c>
      <c r="G255" t="s">
        <v>124</v>
      </c>
      <c r="J255" t="s">
        <v>125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"17:57:42.984"</f>
        <v>17:57:42.984</v>
      </c>
      <c r="T255" t="str">
        <f>"17:57:42.884"</f>
        <v>17:57:42.884</v>
      </c>
      <c r="U255" t="str">
        <f t="shared" si="20"/>
        <v>A334DD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9</v>
      </c>
      <c r="AF255" t="s">
        <v>126</v>
      </c>
      <c r="AG255">
        <v>0</v>
      </c>
      <c r="AH255">
        <v>0</v>
      </c>
      <c r="AI255">
        <v>1</v>
      </c>
      <c r="AJ255">
        <v>0</v>
      </c>
      <c r="AK255" t="s">
        <v>320</v>
      </c>
      <c r="AL255">
        <v>64.775627</v>
      </c>
      <c r="AM255" t="s">
        <v>321</v>
      </c>
      <c r="AN255">
        <v>-147.931895</v>
      </c>
      <c r="AO255">
        <v>100</v>
      </c>
      <c r="AP255">
        <v>900</v>
      </c>
      <c r="AQ255" t="s">
        <v>138</v>
      </c>
      <c r="AR255">
        <v>-83</v>
      </c>
      <c r="AS255">
        <v>-103</v>
      </c>
      <c r="AT255">
        <v>576</v>
      </c>
      <c r="BB255" t="str">
        <f t="shared" si="21"/>
        <v>0610</v>
      </c>
      <c r="BC255">
        <v>1</v>
      </c>
      <c r="BD255" t="str">
        <f t="shared" si="22"/>
        <v xml:space="preserve">N3054V  </v>
      </c>
      <c r="BE255">
        <v>2</v>
      </c>
      <c r="BG255">
        <v>0</v>
      </c>
      <c r="BH255">
        <v>0</v>
      </c>
      <c r="BI255">
        <v>0</v>
      </c>
      <c r="BJ255">
        <v>950</v>
      </c>
      <c r="BK255">
        <v>50</v>
      </c>
      <c r="BL255" t="s">
        <v>129</v>
      </c>
      <c r="BM255">
        <v>1</v>
      </c>
      <c r="BN255">
        <v>1</v>
      </c>
      <c r="BO255">
        <v>1</v>
      </c>
      <c r="BP255">
        <v>0</v>
      </c>
      <c r="BT255">
        <v>0</v>
      </c>
      <c r="BU255">
        <v>0</v>
      </c>
      <c r="CE255" t="str">
        <f>"17:57:42.986"</f>
        <v>17:57:42.986</v>
      </c>
      <c r="CF255">
        <v>986413895</v>
      </c>
      <c r="CS255">
        <v>2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130</v>
      </c>
      <c r="DA255">
        <v>142</v>
      </c>
      <c r="DB255">
        <v>2</v>
      </c>
      <c r="DC255" t="s">
        <v>131</v>
      </c>
      <c r="DD255" t="s">
        <v>132</v>
      </c>
      <c r="DG255">
        <v>14162705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"04/23/2024 17:57:44.415"</f>
        <v>04/23/2024 17:57:44.415</v>
      </c>
      <c r="C256" t="str">
        <f t="shared" si="23"/>
        <v>FFDFD3C0</v>
      </c>
      <c r="D256" t="s">
        <v>133</v>
      </c>
      <c r="E256">
        <v>20</v>
      </c>
      <c r="H256">
        <v>329</v>
      </c>
      <c r="I256" t="s">
        <v>134</v>
      </c>
      <c r="J256" t="s">
        <v>135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"17:57:44.063"</f>
        <v>17:57:44.063</v>
      </c>
      <c r="T256" t="str">
        <f>"17:57:43.963"</f>
        <v>17:57:43.963</v>
      </c>
      <c r="U256" t="str">
        <f t="shared" si="20"/>
        <v>A334DD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9</v>
      </c>
      <c r="AF256" t="s">
        <v>126</v>
      </c>
      <c r="AG256">
        <v>0</v>
      </c>
      <c r="AH256">
        <v>0</v>
      </c>
      <c r="AI256">
        <v>1</v>
      </c>
      <c r="AJ256">
        <v>0</v>
      </c>
      <c r="AK256" t="s">
        <v>322</v>
      </c>
      <c r="AL256">
        <v>64.775111999999993</v>
      </c>
      <c r="AM256" t="s">
        <v>323</v>
      </c>
      <c r="AN256">
        <v>-147.932861</v>
      </c>
      <c r="AO256">
        <v>100</v>
      </c>
      <c r="AP256">
        <v>900</v>
      </c>
      <c r="AQ256" t="s">
        <v>138</v>
      </c>
      <c r="AR256">
        <v>-84</v>
      </c>
      <c r="AS256">
        <v>-102</v>
      </c>
      <c r="AT256">
        <v>640</v>
      </c>
      <c r="BB256" t="str">
        <f t="shared" si="21"/>
        <v>0610</v>
      </c>
      <c r="BC256">
        <v>1</v>
      </c>
      <c r="BD256" t="str">
        <f t="shared" si="22"/>
        <v xml:space="preserve">N3054V  </v>
      </c>
      <c r="BE256">
        <v>2</v>
      </c>
      <c r="BG256">
        <v>0</v>
      </c>
      <c r="BH256">
        <v>0</v>
      </c>
      <c r="BI256">
        <v>0</v>
      </c>
      <c r="BJ256">
        <v>950</v>
      </c>
      <c r="BK256">
        <v>50</v>
      </c>
      <c r="BL256" t="s">
        <v>129</v>
      </c>
      <c r="BM256">
        <v>1</v>
      </c>
      <c r="BN256">
        <v>1</v>
      </c>
      <c r="BO256">
        <v>1</v>
      </c>
      <c r="BP256">
        <v>0</v>
      </c>
      <c r="BT256">
        <v>0</v>
      </c>
      <c r="BU256">
        <v>0</v>
      </c>
      <c r="CE256" t="str">
        <f>"17:57:44.066"</f>
        <v>17:57:44.066</v>
      </c>
      <c r="CF256">
        <v>66308691</v>
      </c>
      <c r="CS256">
        <v>2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130</v>
      </c>
      <c r="DA256">
        <v>142</v>
      </c>
      <c r="DB256">
        <v>2</v>
      </c>
      <c r="DC256" t="s">
        <v>131</v>
      </c>
      <c r="DD256" t="s">
        <v>132</v>
      </c>
      <c r="DG256">
        <v>14162764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"04/23/2024 17:57:44.415"</f>
        <v>04/23/2024 17:57:44.415</v>
      </c>
      <c r="C257" t="str">
        <f t="shared" si="23"/>
        <v>FFDFD3C0</v>
      </c>
      <c r="D257" t="s">
        <v>139</v>
      </c>
      <c r="E257">
        <v>1</v>
      </c>
      <c r="H257">
        <v>216</v>
      </c>
      <c r="I257" t="s">
        <v>140</v>
      </c>
      <c r="J257" t="s">
        <v>141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"17:57:44.063"</f>
        <v>17:57:44.063</v>
      </c>
      <c r="T257" t="str">
        <f>"17:57:43.963"</f>
        <v>17:57:43.963</v>
      </c>
      <c r="U257" t="str">
        <f t="shared" si="20"/>
        <v>A334DD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9</v>
      </c>
      <c r="AF257" t="s">
        <v>126</v>
      </c>
      <c r="AG257">
        <v>0</v>
      </c>
      <c r="AH257">
        <v>0</v>
      </c>
      <c r="AI257">
        <v>1</v>
      </c>
      <c r="AJ257">
        <v>0</v>
      </c>
      <c r="AK257" t="s">
        <v>322</v>
      </c>
      <c r="AL257">
        <v>64.775111999999993</v>
      </c>
      <c r="AM257" t="s">
        <v>323</v>
      </c>
      <c r="AN257">
        <v>-147.932861</v>
      </c>
      <c r="AO257">
        <v>100</v>
      </c>
      <c r="AP257">
        <v>900</v>
      </c>
      <c r="AQ257" t="s">
        <v>138</v>
      </c>
      <c r="AR257">
        <v>-84</v>
      </c>
      <c r="AS257">
        <v>-102</v>
      </c>
      <c r="AT257">
        <v>640</v>
      </c>
      <c r="BB257" t="str">
        <f t="shared" si="21"/>
        <v>0610</v>
      </c>
      <c r="BC257">
        <v>1</v>
      </c>
      <c r="BD257" t="str">
        <f t="shared" si="22"/>
        <v xml:space="preserve">N3054V  </v>
      </c>
      <c r="BE257">
        <v>2</v>
      </c>
      <c r="BG257">
        <v>0</v>
      </c>
      <c r="BH257">
        <v>0</v>
      </c>
      <c r="BI257">
        <v>0</v>
      </c>
      <c r="BJ257">
        <v>950</v>
      </c>
      <c r="BK257">
        <v>50</v>
      </c>
      <c r="BL257" t="s">
        <v>129</v>
      </c>
      <c r="BM257">
        <v>1</v>
      </c>
      <c r="BN257">
        <v>1</v>
      </c>
      <c r="BO257">
        <v>1</v>
      </c>
      <c r="BP257">
        <v>0</v>
      </c>
      <c r="BT257">
        <v>0</v>
      </c>
      <c r="BU257">
        <v>0</v>
      </c>
      <c r="CE257" t="str">
        <f>"17:57:44.066"</f>
        <v>17:57:44.066</v>
      </c>
      <c r="CF257">
        <v>66308691</v>
      </c>
      <c r="CS257">
        <v>2</v>
      </c>
      <c r="CT257">
        <v>2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130</v>
      </c>
      <c r="DA257">
        <v>142</v>
      </c>
      <c r="DB257">
        <v>2</v>
      </c>
      <c r="DC257" t="s">
        <v>131</v>
      </c>
      <c r="DD257" t="s">
        <v>132</v>
      </c>
      <c r="DG257">
        <v>14162764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"04/23/2024 17:57:44.415"</f>
        <v>04/23/2024 17:57:44.415</v>
      </c>
      <c r="C258" t="str">
        <f t="shared" si="23"/>
        <v>FFDFD3C0</v>
      </c>
      <c r="D258" t="s">
        <v>123</v>
      </c>
      <c r="E258">
        <v>21</v>
      </c>
      <c r="F258">
        <v>1021</v>
      </c>
      <c r="G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"17:57:44.063"</f>
        <v>17:57:44.063</v>
      </c>
      <c r="T258" t="str">
        <f>"17:57:43.963"</f>
        <v>17:57:43.963</v>
      </c>
      <c r="U258" t="str">
        <f t="shared" ref="U258:U321" si="28">"A334DD"</f>
        <v>A334DD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9</v>
      </c>
      <c r="AF258" t="s">
        <v>126</v>
      </c>
      <c r="AG258">
        <v>0</v>
      </c>
      <c r="AH258">
        <v>0</v>
      </c>
      <c r="AI258">
        <v>1</v>
      </c>
      <c r="AJ258">
        <v>0</v>
      </c>
      <c r="AK258" t="s">
        <v>322</v>
      </c>
      <c r="AL258">
        <v>64.775111999999993</v>
      </c>
      <c r="AM258" t="s">
        <v>323</v>
      </c>
      <c r="AN258">
        <v>-147.932861</v>
      </c>
      <c r="AO258">
        <v>100</v>
      </c>
      <c r="AP258">
        <v>900</v>
      </c>
      <c r="AQ258" t="s">
        <v>138</v>
      </c>
      <c r="AR258">
        <v>-84</v>
      </c>
      <c r="AS258">
        <v>-102</v>
      </c>
      <c r="AT258">
        <v>640</v>
      </c>
      <c r="BB258" t="str">
        <f t="shared" ref="BB258:BB321" si="29">"0610"</f>
        <v>0610</v>
      </c>
      <c r="BC258">
        <v>1</v>
      </c>
      <c r="BD258" t="str">
        <f t="shared" ref="BD258:BD321" si="30">"N3054V  "</f>
        <v xml:space="preserve">N3054V  </v>
      </c>
      <c r="BE258">
        <v>2</v>
      </c>
      <c r="BG258">
        <v>0</v>
      </c>
      <c r="BH258">
        <v>0</v>
      </c>
      <c r="BI258">
        <v>0</v>
      </c>
      <c r="BJ258">
        <v>950</v>
      </c>
      <c r="BK258">
        <v>50</v>
      </c>
      <c r="BL258" t="s">
        <v>129</v>
      </c>
      <c r="BM258">
        <v>1</v>
      </c>
      <c r="BN258">
        <v>1</v>
      </c>
      <c r="BO258">
        <v>1</v>
      </c>
      <c r="BP258">
        <v>0</v>
      </c>
      <c r="BT258">
        <v>0</v>
      </c>
      <c r="BU258">
        <v>0</v>
      </c>
      <c r="CE258" t="str">
        <f>"17:57:44.066"</f>
        <v>17:57:44.066</v>
      </c>
      <c r="CF258">
        <v>66308691</v>
      </c>
      <c r="CS258">
        <v>2</v>
      </c>
      <c r="CT258">
        <v>2</v>
      </c>
      <c r="CU258">
        <v>0</v>
      </c>
      <c r="CV258">
        <v>2</v>
      </c>
      <c r="CW258">
        <v>0</v>
      </c>
      <c r="CX258">
        <v>5</v>
      </c>
      <c r="CY258">
        <v>7</v>
      </c>
      <c r="CZ258" t="s">
        <v>130</v>
      </c>
      <c r="DA258">
        <v>142</v>
      </c>
      <c r="DB258">
        <v>2</v>
      </c>
      <c r="DC258" t="s">
        <v>131</v>
      </c>
      <c r="DD258" t="s">
        <v>132</v>
      </c>
      <c r="DG258">
        <v>14162764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"04/23/2024 17:57:46.399"</f>
        <v>04/23/2024 17:57:46.399</v>
      </c>
      <c r="C259" t="str">
        <f t="shared" ref="C259:C322" si="31">"FFDFD3C0"</f>
        <v>FFDFD3C0</v>
      </c>
      <c r="D259" t="s">
        <v>123</v>
      </c>
      <c r="E259">
        <v>21</v>
      </c>
      <c r="F259">
        <v>1021</v>
      </c>
      <c r="G259" t="s">
        <v>124</v>
      </c>
      <c r="J259" t="s">
        <v>125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"17:57:45.969"</f>
        <v>17:57:45.969</v>
      </c>
      <c r="T259" t="str">
        <f>"17:57:45.569"</f>
        <v>17:57:45.569</v>
      </c>
      <c r="U259" t="str">
        <f t="shared" si="28"/>
        <v>A334DD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9</v>
      </c>
      <c r="AF259" t="s">
        <v>126</v>
      </c>
      <c r="AG259">
        <v>0</v>
      </c>
      <c r="AH259">
        <v>0</v>
      </c>
      <c r="AI259">
        <v>1</v>
      </c>
      <c r="AJ259">
        <v>0</v>
      </c>
      <c r="AK259" t="s">
        <v>324</v>
      </c>
      <c r="AL259">
        <v>64.774231999999998</v>
      </c>
      <c r="AM259" t="s">
        <v>325</v>
      </c>
      <c r="AN259">
        <v>-147.93457699999999</v>
      </c>
      <c r="AO259">
        <v>100</v>
      </c>
      <c r="AP259">
        <v>1000</v>
      </c>
      <c r="AQ259" t="s">
        <v>138</v>
      </c>
      <c r="AR259">
        <v>-84</v>
      </c>
      <c r="AS259">
        <v>-101</v>
      </c>
      <c r="AT259">
        <v>640</v>
      </c>
      <c r="BB259" t="str">
        <f t="shared" si="29"/>
        <v>0610</v>
      </c>
      <c r="BC259">
        <v>1</v>
      </c>
      <c r="BD259" t="str">
        <f t="shared" si="30"/>
        <v xml:space="preserve">N3054V  </v>
      </c>
      <c r="BE259">
        <v>2</v>
      </c>
      <c r="BG259">
        <v>0</v>
      </c>
      <c r="BH259">
        <v>0</v>
      </c>
      <c r="BI259">
        <v>0</v>
      </c>
      <c r="BJ259">
        <v>975</v>
      </c>
      <c r="BK259">
        <v>-25</v>
      </c>
      <c r="BL259" t="s">
        <v>129</v>
      </c>
      <c r="BM259">
        <v>1</v>
      </c>
      <c r="BN259">
        <v>1</v>
      </c>
      <c r="BO259">
        <v>1</v>
      </c>
      <c r="BP259">
        <v>0</v>
      </c>
      <c r="BT259">
        <v>0</v>
      </c>
      <c r="BU259">
        <v>0</v>
      </c>
      <c r="CE259" t="str">
        <f>"17:57:45.971"</f>
        <v>17:57:45.971</v>
      </c>
      <c r="CF259">
        <v>971123105</v>
      </c>
      <c r="CS259">
        <v>2</v>
      </c>
      <c r="CT259">
        <v>2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130</v>
      </c>
      <c r="DA259">
        <v>142</v>
      </c>
      <c r="DB259">
        <v>2</v>
      </c>
      <c r="DC259" t="s">
        <v>131</v>
      </c>
      <c r="DD259" t="s">
        <v>132</v>
      </c>
      <c r="DG259">
        <v>14162883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"04/23/2024 17:57:46.414"</f>
        <v>04/23/2024 17:57:46.414</v>
      </c>
      <c r="C260" t="str">
        <f t="shared" si="31"/>
        <v>FFDFD3C0</v>
      </c>
      <c r="D260" t="s">
        <v>133</v>
      </c>
      <c r="E260">
        <v>20</v>
      </c>
      <c r="H260">
        <v>329</v>
      </c>
      <c r="I260" t="s">
        <v>134</v>
      </c>
      <c r="J260" t="s">
        <v>135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"17:57:45.969"</f>
        <v>17:57:45.969</v>
      </c>
      <c r="T260" t="str">
        <f>"17:57:45.569"</f>
        <v>17:57:45.569</v>
      </c>
      <c r="U260" t="str">
        <f t="shared" si="28"/>
        <v>A334DD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9</v>
      </c>
      <c r="AF260" t="s">
        <v>126</v>
      </c>
      <c r="AG260">
        <v>0</v>
      </c>
      <c r="AH260">
        <v>0</v>
      </c>
      <c r="AI260">
        <v>1</v>
      </c>
      <c r="AJ260">
        <v>0</v>
      </c>
      <c r="AK260" t="s">
        <v>324</v>
      </c>
      <c r="AL260">
        <v>64.774231999999998</v>
      </c>
      <c r="AM260" t="s">
        <v>325</v>
      </c>
      <c r="AN260">
        <v>-147.93457699999999</v>
      </c>
      <c r="AO260">
        <v>100</v>
      </c>
      <c r="AP260">
        <v>1000</v>
      </c>
      <c r="AQ260" t="s">
        <v>138</v>
      </c>
      <c r="AR260">
        <v>-84</v>
      </c>
      <c r="AS260">
        <v>-101</v>
      </c>
      <c r="AT260">
        <v>640</v>
      </c>
      <c r="BB260" t="str">
        <f t="shared" si="29"/>
        <v>0610</v>
      </c>
      <c r="BC260">
        <v>1</v>
      </c>
      <c r="BD260" t="str">
        <f t="shared" si="30"/>
        <v xml:space="preserve">N3054V  </v>
      </c>
      <c r="BE260">
        <v>2</v>
      </c>
      <c r="BG260">
        <v>0</v>
      </c>
      <c r="BH260">
        <v>0</v>
      </c>
      <c r="BI260">
        <v>0</v>
      </c>
      <c r="BJ260">
        <v>975</v>
      </c>
      <c r="BK260">
        <v>-25</v>
      </c>
      <c r="BL260" t="s">
        <v>129</v>
      </c>
      <c r="BM260">
        <v>1</v>
      </c>
      <c r="BN260">
        <v>1</v>
      </c>
      <c r="BO260">
        <v>1</v>
      </c>
      <c r="BP260">
        <v>0</v>
      </c>
      <c r="BT260">
        <v>0</v>
      </c>
      <c r="BU260">
        <v>0</v>
      </c>
      <c r="CE260" t="str">
        <f>"17:57:45.971"</f>
        <v>17:57:45.971</v>
      </c>
      <c r="CF260">
        <v>971123105</v>
      </c>
      <c r="CS260">
        <v>2</v>
      </c>
      <c r="CT260">
        <v>2</v>
      </c>
      <c r="CU260">
        <v>0</v>
      </c>
      <c r="CV260">
        <v>2</v>
      </c>
      <c r="CW260">
        <v>0</v>
      </c>
      <c r="CX260">
        <v>5</v>
      </c>
      <c r="CY260">
        <v>7</v>
      </c>
      <c r="CZ260" t="s">
        <v>130</v>
      </c>
      <c r="DA260">
        <v>142</v>
      </c>
      <c r="DB260">
        <v>2</v>
      </c>
      <c r="DC260" t="s">
        <v>131</v>
      </c>
      <c r="DD260" t="s">
        <v>132</v>
      </c>
      <c r="DG260">
        <v>14162883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"04/23/2024 17:57:46.414"</f>
        <v>04/23/2024 17:57:46.414</v>
      </c>
      <c r="C261" t="str">
        <f t="shared" si="31"/>
        <v>FFDFD3C0</v>
      </c>
      <c r="D261" t="s">
        <v>139</v>
      </c>
      <c r="E261">
        <v>1</v>
      </c>
      <c r="H261">
        <v>216</v>
      </c>
      <c r="I261" t="s">
        <v>140</v>
      </c>
      <c r="J261" t="s">
        <v>141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"17:57:45.969"</f>
        <v>17:57:45.969</v>
      </c>
      <c r="T261" t="str">
        <f>"17:57:45.569"</f>
        <v>17:57:45.569</v>
      </c>
      <c r="U261" t="str">
        <f t="shared" si="28"/>
        <v>A334DD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9</v>
      </c>
      <c r="AF261" t="s">
        <v>126</v>
      </c>
      <c r="AG261">
        <v>0</v>
      </c>
      <c r="AH261">
        <v>0</v>
      </c>
      <c r="AI261">
        <v>1</v>
      </c>
      <c r="AJ261">
        <v>0</v>
      </c>
      <c r="AK261" t="s">
        <v>324</v>
      </c>
      <c r="AL261">
        <v>64.774231999999998</v>
      </c>
      <c r="AM261" t="s">
        <v>325</v>
      </c>
      <c r="AN261">
        <v>-147.93457699999999</v>
      </c>
      <c r="AO261">
        <v>100</v>
      </c>
      <c r="AP261">
        <v>1000</v>
      </c>
      <c r="AQ261" t="s">
        <v>138</v>
      </c>
      <c r="AR261">
        <v>-84</v>
      </c>
      <c r="AS261">
        <v>-101</v>
      </c>
      <c r="AT261">
        <v>640</v>
      </c>
      <c r="BB261" t="str">
        <f t="shared" si="29"/>
        <v>0610</v>
      </c>
      <c r="BC261">
        <v>1</v>
      </c>
      <c r="BD261" t="str">
        <f t="shared" si="30"/>
        <v xml:space="preserve">N3054V  </v>
      </c>
      <c r="BE261">
        <v>2</v>
      </c>
      <c r="BG261">
        <v>0</v>
      </c>
      <c r="BH261">
        <v>0</v>
      </c>
      <c r="BI261">
        <v>0</v>
      </c>
      <c r="BJ261">
        <v>975</v>
      </c>
      <c r="BK261">
        <v>-25</v>
      </c>
      <c r="BL261" t="s">
        <v>129</v>
      </c>
      <c r="BM261">
        <v>1</v>
      </c>
      <c r="BN261">
        <v>1</v>
      </c>
      <c r="BO261">
        <v>1</v>
      </c>
      <c r="BP261">
        <v>0</v>
      </c>
      <c r="BT261">
        <v>0</v>
      </c>
      <c r="BU261">
        <v>0</v>
      </c>
      <c r="CE261" t="str">
        <f>"17:57:45.971"</f>
        <v>17:57:45.971</v>
      </c>
      <c r="CF261">
        <v>971123105</v>
      </c>
      <c r="CS261">
        <v>2</v>
      </c>
      <c r="CT261">
        <v>2</v>
      </c>
      <c r="CU261">
        <v>0</v>
      </c>
      <c r="CV261">
        <v>2</v>
      </c>
      <c r="CW261">
        <v>0</v>
      </c>
      <c r="CX261">
        <v>5</v>
      </c>
      <c r="CY261">
        <v>7</v>
      </c>
      <c r="CZ261" t="s">
        <v>130</v>
      </c>
      <c r="DA261">
        <v>142</v>
      </c>
      <c r="DB261">
        <v>2</v>
      </c>
      <c r="DC261" t="s">
        <v>131</v>
      </c>
      <c r="DD261" t="s">
        <v>132</v>
      </c>
      <c r="DG261">
        <v>14162883</v>
      </c>
      <c r="DI261">
        <v>0</v>
      </c>
      <c r="DJ261">
        <v>0</v>
      </c>
      <c r="DK261">
        <v>1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>"04/23/2024 17:57:47.727"</f>
        <v>04/23/2024 17:57:47.727</v>
      </c>
      <c r="C262" t="str">
        <f t="shared" si="31"/>
        <v>FFDFD3C0</v>
      </c>
      <c r="D262" t="s">
        <v>123</v>
      </c>
      <c r="E262">
        <v>21</v>
      </c>
      <c r="F262">
        <v>1021</v>
      </c>
      <c r="G262" t="s">
        <v>124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"17:57:46.930"</f>
        <v>17:57:46.930</v>
      </c>
      <c r="T262" t="str">
        <f>"17:57:46.730"</f>
        <v>17:57:46.730</v>
      </c>
      <c r="U262" t="str">
        <f t="shared" si="28"/>
        <v>A334DD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9</v>
      </c>
      <c r="AF262" t="s">
        <v>126</v>
      </c>
      <c r="AG262">
        <v>0</v>
      </c>
      <c r="AH262">
        <v>0</v>
      </c>
      <c r="AI262">
        <v>1</v>
      </c>
      <c r="AJ262">
        <v>0</v>
      </c>
      <c r="AK262" t="s">
        <v>326</v>
      </c>
      <c r="AL262">
        <v>64.773759999999996</v>
      </c>
      <c r="AM262" t="s">
        <v>327</v>
      </c>
      <c r="AN262">
        <v>-147.93547899999999</v>
      </c>
      <c r="AO262">
        <v>100</v>
      </c>
      <c r="AP262">
        <v>1000</v>
      </c>
      <c r="AQ262" t="s">
        <v>138</v>
      </c>
      <c r="AR262">
        <v>-84</v>
      </c>
      <c r="AS262">
        <v>-101</v>
      </c>
      <c r="AT262">
        <v>512</v>
      </c>
      <c r="BB262" t="str">
        <f t="shared" si="29"/>
        <v>0610</v>
      </c>
      <c r="BC262">
        <v>1</v>
      </c>
      <c r="BD262" t="str">
        <f t="shared" si="30"/>
        <v xml:space="preserve">N3054V  </v>
      </c>
      <c r="BE262">
        <v>2</v>
      </c>
      <c r="BG262">
        <v>0</v>
      </c>
      <c r="BH262">
        <v>0</v>
      </c>
      <c r="BI262">
        <v>0</v>
      </c>
      <c r="BJ262">
        <v>1000</v>
      </c>
      <c r="BK262">
        <v>0</v>
      </c>
      <c r="BL262" t="s">
        <v>129</v>
      </c>
      <c r="BM262">
        <v>1</v>
      </c>
      <c r="BN262">
        <v>1</v>
      </c>
      <c r="BO262">
        <v>1</v>
      </c>
      <c r="BP262">
        <v>0</v>
      </c>
      <c r="BT262">
        <v>0</v>
      </c>
      <c r="BU262">
        <v>0</v>
      </c>
      <c r="CE262" t="str">
        <f>"17:57:46.931"</f>
        <v>17:57:46.931</v>
      </c>
      <c r="CF262">
        <v>931029581</v>
      </c>
      <c r="CS262">
        <v>2</v>
      </c>
      <c r="CT262">
        <v>2</v>
      </c>
      <c r="CU262">
        <v>0</v>
      </c>
      <c r="CV262">
        <v>2</v>
      </c>
      <c r="CW262">
        <v>0</v>
      </c>
      <c r="CX262">
        <v>4</v>
      </c>
      <c r="CY262">
        <v>7</v>
      </c>
      <c r="CZ262" t="s">
        <v>130</v>
      </c>
      <c r="DA262">
        <v>142</v>
      </c>
      <c r="DB262">
        <v>2</v>
      </c>
      <c r="DC262" t="s">
        <v>131</v>
      </c>
      <c r="DD262" t="s">
        <v>132</v>
      </c>
      <c r="DG262">
        <v>14162936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>"04/23/2024 17:57:47.805"</f>
        <v>04/23/2024 17:57:47.805</v>
      </c>
      <c r="C263" t="str">
        <f t="shared" si="31"/>
        <v>FFDFD3C0</v>
      </c>
      <c r="D263" t="s">
        <v>133</v>
      </c>
      <c r="E263">
        <v>20</v>
      </c>
      <c r="H263">
        <v>329</v>
      </c>
      <c r="I263" t="s">
        <v>134</v>
      </c>
      <c r="J263" t="s">
        <v>135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"17:57:46.930"</f>
        <v>17:57:46.930</v>
      </c>
      <c r="T263" t="str">
        <f>"17:57:46.730"</f>
        <v>17:57:46.730</v>
      </c>
      <c r="U263" t="str">
        <f t="shared" si="28"/>
        <v>A334DD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9</v>
      </c>
      <c r="AF263" t="s">
        <v>126</v>
      </c>
      <c r="AG263">
        <v>0</v>
      </c>
      <c r="AH263">
        <v>0</v>
      </c>
      <c r="AI263">
        <v>1</v>
      </c>
      <c r="AJ263">
        <v>0</v>
      </c>
      <c r="AK263" t="s">
        <v>326</v>
      </c>
      <c r="AL263">
        <v>64.773759999999996</v>
      </c>
      <c r="AM263" t="s">
        <v>327</v>
      </c>
      <c r="AN263">
        <v>-147.93547899999999</v>
      </c>
      <c r="AO263">
        <v>100</v>
      </c>
      <c r="AP263">
        <v>1000</v>
      </c>
      <c r="AQ263" t="s">
        <v>138</v>
      </c>
      <c r="AR263">
        <v>-84</v>
      </c>
      <c r="AS263">
        <v>-101</v>
      </c>
      <c r="AT263">
        <v>512</v>
      </c>
      <c r="BB263" t="str">
        <f t="shared" si="29"/>
        <v>0610</v>
      </c>
      <c r="BC263">
        <v>1</v>
      </c>
      <c r="BD263" t="str">
        <f t="shared" si="30"/>
        <v xml:space="preserve">N3054V  </v>
      </c>
      <c r="BE263">
        <v>2</v>
      </c>
      <c r="BG263">
        <v>0</v>
      </c>
      <c r="BH263">
        <v>0</v>
      </c>
      <c r="BI263">
        <v>0</v>
      </c>
      <c r="BJ263">
        <v>1000</v>
      </c>
      <c r="BK263">
        <v>0</v>
      </c>
      <c r="BL263" t="s">
        <v>129</v>
      </c>
      <c r="BM263">
        <v>1</v>
      </c>
      <c r="BN263">
        <v>1</v>
      </c>
      <c r="BO263">
        <v>1</v>
      </c>
      <c r="BP263">
        <v>0</v>
      </c>
      <c r="BT263">
        <v>0</v>
      </c>
      <c r="BU263">
        <v>0</v>
      </c>
      <c r="CE263" t="str">
        <f>"17:57:46.931"</f>
        <v>17:57:46.931</v>
      </c>
      <c r="CF263">
        <v>931029581</v>
      </c>
      <c r="CS263">
        <v>2</v>
      </c>
      <c r="CT263">
        <v>2</v>
      </c>
      <c r="CU263">
        <v>0</v>
      </c>
      <c r="CV263">
        <v>2</v>
      </c>
      <c r="CW263">
        <v>0</v>
      </c>
      <c r="CX263">
        <v>4</v>
      </c>
      <c r="CY263">
        <v>7</v>
      </c>
      <c r="CZ263" t="s">
        <v>130</v>
      </c>
      <c r="DA263">
        <v>142</v>
      </c>
      <c r="DB263">
        <v>2</v>
      </c>
      <c r="DC263" t="s">
        <v>131</v>
      </c>
      <c r="DD263" t="s">
        <v>132</v>
      </c>
      <c r="DG263">
        <v>14162936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>"04/23/2024 17:57:47.805"</f>
        <v>04/23/2024 17:57:47.805</v>
      </c>
      <c r="C264" t="str">
        <f t="shared" si="31"/>
        <v>FFDFD3C0</v>
      </c>
      <c r="D264" t="s">
        <v>139</v>
      </c>
      <c r="E264">
        <v>1</v>
      </c>
      <c r="H264">
        <v>216</v>
      </c>
      <c r="I264" t="s">
        <v>140</v>
      </c>
      <c r="J264" t="s">
        <v>141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"17:57:46.930"</f>
        <v>17:57:46.930</v>
      </c>
      <c r="T264" t="str">
        <f>"17:57:46.730"</f>
        <v>17:57:46.730</v>
      </c>
      <c r="U264" t="str">
        <f t="shared" si="28"/>
        <v>A334DD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9</v>
      </c>
      <c r="AF264" t="s">
        <v>126</v>
      </c>
      <c r="AG264">
        <v>0</v>
      </c>
      <c r="AH264">
        <v>0</v>
      </c>
      <c r="AI264">
        <v>1</v>
      </c>
      <c r="AJ264">
        <v>0</v>
      </c>
      <c r="AK264" t="s">
        <v>326</v>
      </c>
      <c r="AL264">
        <v>64.773759999999996</v>
      </c>
      <c r="AM264" t="s">
        <v>327</v>
      </c>
      <c r="AN264">
        <v>-147.93547899999999</v>
      </c>
      <c r="AO264">
        <v>100</v>
      </c>
      <c r="AP264">
        <v>1000</v>
      </c>
      <c r="AQ264" t="s">
        <v>138</v>
      </c>
      <c r="AR264">
        <v>-84</v>
      </c>
      <c r="AS264">
        <v>-101</v>
      </c>
      <c r="AT264">
        <v>512</v>
      </c>
      <c r="BB264" t="str">
        <f t="shared" si="29"/>
        <v>0610</v>
      </c>
      <c r="BC264">
        <v>1</v>
      </c>
      <c r="BD264" t="str">
        <f t="shared" si="30"/>
        <v xml:space="preserve">N3054V  </v>
      </c>
      <c r="BE264">
        <v>2</v>
      </c>
      <c r="BG264">
        <v>0</v>
      </c>
      <c r="BH264">
        <v>0</v>
      </c>
      <c r="BI264">
        <v>0</v>
      </c>
      <c r="BJ264">
        <v>1000</v>
      </c>
      <c r="BK264">
        <v>0</v>
      </c>
      <c r="BL264" t="s">
        <v>129</v>
      </c>
      <c r="BM264">
        <v>1</v>
      </c>
      <c r="BN264">
        <v>1</v>
      </c>
      <c r="BO264">
        <v>1</v>
      </c>
      <c r="BP264">
        <v>0</v>
      </c>
      <c r="BT264">
        <v>0</v>
      </c>
      <c r="BU264">
        <v>0</v>
      </c>
      <c r="CE264" t="str">
        <f>"17:57:46.931"</f>
        <v>17:57:46.931</v>
      </c>
      <c r="CF264">
        <v>931029581</v>
      </c>
      <c r="CS264">
        <v>2</v>
      </c>
      <c r="CT264">
        <v>2</v>
      </c>
      <c r="CU264">
        <v>0</v>
      </c>
      <c r="CV264">
        <v>2</v>
      </c>
      <c r="CW264">
        <v>0</v>
      </c>
      <c r="CX264">
        <v>4</v>
      </c>
      <c r="CY264">
        <v>7</v>
      </c>
      <c r="CZ264" t="s">
        <v>130</v>
      </c>
      <c r="DA264">
        <v>142</v>
      </c>
      <c r="DB264">
        <v>2</v>
      </c>
      <c r="DC264" t="s">
        <v>131</v>
      </c>
      <c r="DD264" t="s">
        <v>132</v>
      </c>
      <c r="DG264">
        <v>14162936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>"04/23/2024 17:57:48.555"</f>
        <v>04/23/2024 17:57:48.555</v>
      </c>
      <c r="C265" t="str">
        <f t="shared" si="31"/>
        <v>FFDFD3C0</v>
      </c>
      <c r="D265" t="s">
        <v>123</v>
      </c>
      <c r="E265">
        <v>21</v>
      </c>
      <c r="F265">
        <v>1021</v>
      </c>
      <c r="G265" t="s">
        <v>124</v>
      </c>
      <c r="J265" t="s">
        <v>125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"17:57:47.945"</f>
        <v>17:57:47.945</v>
      </c>
      <c r="T265" t="str">
        <f>"17:57:47.145"</f>
        <v>17:57:47.145</v>
      </c>
      <c r="U265" t="str">
        <f t="shared" si="28"/>
        <v>A334DD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9</v>
      </c>
      <c r="AF265" t="s">
        <v>126</v>
      </c>
      <c r="AG265">
        <v>0</v>
      </c>
      <c r="AH265">
        <v>0</v>
      </c>
      <c r="AI265">
        <v>1</v>
      </c>
      <c r="AJ265">
        <v>0</v>
      </c>
      <c r="AK265" t="s">
        <v>328</v>
      </c>
      <c r="AL265">
        <v>64.773287999999994</v>
      </c>
      <c r="AM265" t="s">
        <v>329</v>
      </c>
      <c r="AN265">
        <v>-147.93640099999999</v>
      </c>
      <c r="AO265">
        <v>100</v>
      </c>
      <c r="AP265">
        <v>1000</v>
      </c>
      <c r="AQ265" t="s">
        <v>138</v>
      </c>
      <c r="AR265">
        <v>-84</v>
      </c>
      <c r="AS265">
        <v>-101</v>
      </c>
      <c r="AT265">
        <v>512</v>
      </c>
      <c r="BB265" t="str">
        <f t="shared" si="29"/>
        <v>0610</v>
      </c>
      <c r="BC265">
        <v>1</v>
      </c>
      <c r="BD265" t="str">
        <f t="shared" si="30"/>
        <v xml:space="preserve">N3054V  </v>
      </c>
      <c r="BE265">
        <v>2</v>
      </c>
      <c r="BG265">
        <v>0</v>
      </c>
      <c r="BH265">
        <v>0</v>
      </c>
      <c r="BI265">
        <v>0</v>
      </c>
      <c r="BJ265">
        <v>1000</v>
      </c>
      <c r="BK265">
        <v>0</v>
      </c>
      <c r="BL265" t="s">
        <v>129</v>
      </c>
      <c r="BM265">
        <v>1</v>
      </c>
      <c r="BN265">
        <v>1</v>
      </c>
      <c r="BO265">
        <v>1</v>
      </c>
      <c r="BP265">
        <v>0</v>
      </c>
      <c r="BT265">
        <v>0</v>
      </c>
      <c r="BU265">
        <v>0</v>
      </c>
      <c r="CE265" t="str">
        <f>"17:57:47.951"</f>
        <v>17:57:47.951</v>
      </c>
      <c r="CF265">
        <v>950930239</v>
      </c>
      <c r="CS265">
        <v>2</v>
      </c>
      <c r="CT265">
        <v>2</v>
      </c>
      <c r="CU265">
        <v>0</v>
      </c>
      <c r="CV265">
        <v>2</v>
      </c>
      <c r="CW265">
        <v>0</v>
      </c>
      <c r="CX265">
        <v>3</v>
      </c>
      <c r="CY265">
        <v>7</v>
      </c>
      <c r="CZ265" t="s">
        <v>130</v>
      </c>
      <c r="DA265">
        <v>142</v>
      </c>
      <c r="DB265">
        <v>3</v>
      </c>
      <c r="DC265" t="s">
        <v>131</v>
      </c>
      <c r="DD265" t="s">
        <v>132</v>
      </c>
      <c r="DG265">
        <v>72166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>"04/23/2024 17:57:48.555"</f>
        <v>04/23/2024 17:57:48.555</v>
      </c>
      <c r="C266" t="str">
        <f t="shared" si="31"/>
        <v>FFDFD3C0</v>
      </c>
      <c r="D266" t="s">
        <v>133</v>
      </c>
      <c r="E266">
        <v>20</v>
      </c>
      <c r="H266">
        <v>329</v>
      </c>
      <c r="I266" t="s">
        <v>134</v>
      </c>
      <c r="J266" t="s">
        <v>135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"17:57:47.945"</f>
        <v>17:57:47.945</v>
      </c>
      <c r="T266" t="str">
        <f>"17:57:47.145"</f>
        <v>17:57:47.145</v>
      </c>
      <c r="U266" t="str">
        <f t="shared" si="28"/>
        <v>A334DD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9</v>
      </c>
      <c r="AF266" t="s">
        <v>126</v>
      </c>
      <c r="AG266">
        <v>0</v>
      </c>
      <c r="AH266">
        <v>0</v>
      </c>
      <c r="AI266">
        <v>1</v>
      </c>
      <c r="AJ266">
        <v>0</v>
      </c>
      <c r="AK266" t="s">
        <v>328</v>
      </c>
      <c r="AL266">
        <v>64.773287999999994</v>
      </c>
      <c r="AM266" t="s">
        <v>329</v>
      </c>
      <c r="AN266">
        <v>-147.93640099999999</v>
      </c>
      <c r="AO266">
        <v>100</v>
      </c>
      <c r="AP266">
        <v>1000</v>
      </c>
      <c r="AQ266" t="s">
        <v>138</v>
      </c>
      <c r="AR266">
        <v>-84</v>
      </c>
      <c r="AS266">
        <v>-101</v>
      </c>
      <c r="AT266">
        <v>512</v>
      </c>
      <c r="BB266" t="str">
        <f t="shared" si="29"/>
        <v>0610</v>
      </c>
      <c r="BC266">
        <v>1</v>
      </c>
      <c r="BD266" t="str">
        <f t="shared" si="30"/>
        <v xml:space="preserve">N3054V  </v>
      </c>
      <c r="BE266">
        <v>2</v>
      </c>
      <c r="BG266">
        <v>0</v>
      </c>
      <c r="BH266">
        <v>0</v>
      </c>
      <c r="BI266">
        <v>0</v>
      </c>
      <c r="BJ266">
        <v>1000</v>
      </c>
      <c r="BK266">
        <v>0</v>
      </c>
      <c r="BL266" t="s">
        <v>129</v>
      </c>
      <c r="BM266">
        <v>1</v>
      </c>
      <c r="BN266">
        <v>1</v>
      </c>
      <c r="BO266">
        <v>1</v>
      </c>
      <c r="BP266">
        <v>0</v>
      </c>
      <c r="BT266">
        <v>0</v>
      </c>
      <c r="BU266">
        <v>0</v>
      </c>
      <c r="CE266" t="str">
        <f>"17:57:47.951"</f>
        <v>17:57:47.951</v>
      </c>
      <c r="CF266">
        <v>950930239</v>
      </c>
      <c r="CS266">
        <v>2</v>
      </c>
      <c r="CT266">
        <v>2</v>
      </c>
      <c r="CU266">
        <v>0</v>
      </c>
      <c r="CV266">
        <v>2</v>
      </c>
      <c r="CW266">
        <v>0</v>
      </c>
      <c r="CX266">
        <v>3</v>
      </c>
      <c r="CY266">
        <v>7</v>
      </c>
      <c r="CZ266" t="s">
        <v>130</v>
      </c>
      <c r="DA266">
        <v>142</v>
      </c>
      <c r="DB266">
        <v>3</v>
      </c>
      <c r="DC266" t="s">
        <v>131</v>
      </c>
      <c r="DD266" t="s">
        <v>132</v>
      </c>
      <c r="DG266">
        <v>72166</v>
      </c>
      <c r="DI266">
        <v>0</v>
      </c>
      <c r="DJ266">
        <v>0</v>
      </c>
      <c r="DK266">
        <v>1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>"04/23/2024 17:57:48.555"</f>
        <v>04/23/2024 17:57:48.555</v>
      </c>
      <c r="C267" t="str">
        <f t="shared" si="31"/>
        <v>FFDFD3C0</v>
      </c>
      <c r="D267" t="s">
        <v>139</v>
      </c>
      <c r="E267">
        <v>1</v>
      </c>
      <c r="H267">
        <v>216</v>
      </c>
      <c r="I267" t="s">
        <v>140</v>
      </c>
      <c r="J267" t="s">
        <v>141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"17:57:47.945"</f>
        <v>17:57:47.945</v>
      </c>
      <c r="T267" t="str">
        <f>"17:57:47.145"</f>
        <v>17:57:47.145</v>
      </c>
      <c r="U267" t="str">
        <f t="shared" si="28"/>
        <v>A334DD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9</v>
      </c>
      <c r="AF267" t="s">
        <v>126</v>
      </c>
      <c r="AG267">
        <v>0</v>
      </c>
      <c r="AH267">
        <v>0</v>
      </c>
      <c r="AI267">
        <v>1</v>
      </c>
      <c r="AJ267">
        <v>0</v>
      </c>
      <c r="AK267" t="s">
        <v>328</v>
      </c>
      <c r="AL267">
        <v>64.773287999999994</v>
      </c>
      <c r="AM267" t="s">
        <v>329</v>
      </c>
      <c r="AN267">
        <v>-147.93640099999999</v>
      </c>
      <c r="AO267">
        <v>100</v>
      </c>
      <c r="AP267">
        <v>1000</v>
      </c>
      <c r="AQ267" t="s">
        <v>138</v>
      </c>
      <c r="AR267">
        <v>-84</v>
      </c>
      <c r="AS267">
        <v>-101</v>
      </c>
      <c r="AT267">
        <v>512</v>
      </c>
      <c r="BB267" t="str">
        <f t="shared" si="29"/>
        <v>0610</v>
      </c>
      <c r="BC267">
        <v>1</v>
      </c>
      <c r="BD267" t="str">
        <f t="shared" si="30"/>
        <v xml:space="preserve">N3054V  </v>
      </c>
      <c r="BE267">
        <v>2</v>
      </c>
      <c r="BG267">
        <v>0</v>
      </c>
      <c r="BH267">
        <v>0</v>
      </c>
      <c r="BI267">
        <v>0</v>
      </c>
      <c r="BJ267">
        <v>1000</v>
      </c>
      <c r="BK267">
        <v>0</v>
      </c>
      <c r="BL267" t="s">
        <v>129</v>
      </c>
      <c r="BM267">
        <v>1</v>
      </c>
      <c r="BN267">
        <v>1</v>
      </c>
      <c r="BO267">
        <v>1</v>
      </c>
      <c r="BP267">
        <v>0</v>
      </c>
      <c r="BT267">
        <v>0</v>
      </c>
      <c r="BU267">
        <v>0</v>
      </c>
      <c r="CE267" t="str">
        <f>"17:57:47.951"</f>
        <v>17:57:47.951</v>
      </c>
      <c r="CF267">
        <v>950930239</v>
      </c>
      <c r="CS267">
        <v>2</v>
      </c>
      <c r="CT267">
        <v>2</v>
      </c>
      <c r="CU267">
        <v>0</v>
      </c>
      <c r="CV267">
        <v>2</v>
      </c>
      <c r="CW267">
        <v>0</v>
      </c>
      <c r="CX267">
        <v>3</v>
      </c>
      <c r="CY267">
        <v>7</v>
      </c>
      <c r="CZ267" t="s">
        <v>130</v>
      </c>
      <c r="DA267">
        <v>142</v>
      </c>
      <c r="DB267">
        <v>3</v>
      </c>
      <c r="DC267" t="s">
        <v>131</v>
      </c>
      <c r="DD267" t="s">
        <v>132</v>
      </c>
      <c r="DG267">
        <v>72166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"04/23/2024 17:57:49.586"</f>
        <v>04/23/2024 17:57:49.586</v>
      </c>
      <c r="C268" t="str">
        <f t="shared" si="31"/>
        <v>FFDFD3C0</v>
      </c>
      <c r="D268" t="s">
        <v>133</v>
      </c>
      <c r="E268">
        <v>20</v>
      </c>
      <c r="H268">
        <v>329</v>
      </c>
      <c r="I268" t="s">
        <v>134</v>
      </c>
      <c r="J268" t="s">
        <v>135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"17:57:49.000"</f>
        <v>17:57:49.000</v>
      </c>
      <c r="T268" t="str">
        <f>"17:57:48.500"</f>
        <v>17:57:48.500</v>
      </c>
      <c r="U268" t="str">
        <f t="shared" si="28"/>
        <v>A334DD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9</v>
      </c>
      <c r="AF268" t="s">
        <v>126</v>
      </c>
      <c r="AG268">
        <v>0</v>
      </c>
      <c r="AH268">
        <v>0</v>
      </c>
      <c r="AI268">
        <v>1</v>
      </c>
      <c r="AJ268">
        <v>0</v>
      </c>
      <c r="AK268" t="s">
        <v>330</v>
      </c>
      <c r="AL268">
        <v>64.772836999999996</v>
      </c>
      <c r="AM268" t="s">
        <v>331</v>
      </c>
      <c r="AN268">
        <v>-147.937388</v>
      </c>
      <c r="AO268">
        <v>100</v>
      </c>
      <c r="AP268">
        <v>1000</v>
      </c>
      <c r="AQ268" t="s">
        <v>138</v>
      </c>
      <c r="AR268">
        <v>-85</v>
      </c>
      <c r="AS268">
        <v>-101</v>
      </c>
      <c r="AT268">
        <v>384</v>
      </c>
      <c r="BB268" t="str">
        <f t="shared" si="29"/>
        <v>0610</v>
      </c>
      <c r="BC268">
        <v>1</v>
      </c>
      <c r="BD268" t="str">
        <f t="shared" si="30"/>
        <v xml:space="preserve">N3054V  </v>
      </c>
      <c r="BE268">
        <v>2</v>
      </c>
      <c r="BG268">
        <v>0</v>
      </c>
      <c r="BH268">
        <v>0</v>
      </c>
      <c r="BI268">
        <v>0</v>
      </c>
      <c r="BJ268">
        <v>1000</v>
      </c>
      <c r="BK268">
        <v>0</v>
      </c>
      <c r="BL268" t="s">
        <v>129</v>
      </c>
      <c r="BM268">
        <v>1</v>
      </c>
      <c r="BN268">
        <v>1</v>
      </c>
      <c r="BO268">
        <v>1</v>
      </c>
      <c r="BP268">
        <v>0</v>
      </c>
      <c r="BT268">
        <v>0</v>
      </c>
      <c r="BU268">
        <v>0</v>
      </c>
      <c r="CE268" t="str">
        <f>"17:57:49.001"</f>
        <v>17:57:49.001</v>
      </c>
      <c r="CF268">
        <v>827944</v>
      </c>
      <c r="CS268">
        <v>2</v>
      </c>
      <c r="CT268">
        <v>2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130</v>
      </c>
      <c r="DA268">
        <v>142</v>
      </c>
      <c r="DB268">
        <v>2</v>
      </c>
      <c r="DC268" t="s">
        <v>131</v>
      </c>
      <c r="DD268" t="s">
        <v>132</v>
      </c>
      <c r="DG268">
        <v>14163053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"04/23/2024 17:57:49.586"</f>
        <v>04/23/2024 17:57:49.586</v>
      </c>
      <c r="C269" t="str">
        <f t="shared" si="31"/>
        <v>FFDFD3C0</v>
      </c>
      <c r="D269" t="s">
        <v>139</v>
      </c>
      <c r="E269">
        <v>1</v>
      </c>
      <c r="H269">
        <v>216</v>
      </c>
      <c r="I269" t="s">
        <v>140</v>
      </c>
      <c r="J269" t="s">
        <v>141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"17:57:49.000"</f>
        <v>17:57:49.000</v>
      </c>
      <c r="T269" t="str">
        <f>"17:57:48.500"</f>
        <v>17:57:48.500</v>
      </c>
      <c r="U269" t="str">
        <f t="shared" si="28"/>
        <v>A334DD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9</v>
      </c>
      <c r="AF269" t="s">
        <v>126</v>
      </c>
      <c r="AG269">
        <v>0</v>
      </c>
      <c r="AH269">
        <v>0</v>
      </c>
      <c r="AI269">
        <v>1</v>
      </c>
      <c r="AJ269">
        <v>0</v>
      </c>
      <c r="AK269" t="s">
        <v>330</v>
      </c>
      <c r="AL269">
        <v>64.772836999999996</v>
      </c>
      <c r="AM269" t="s">
        <v>331</v>
      </c>
      <c r="AN269">
        <v>-147.937388</v>
      </c>
      <c r="AO269">
        <v>100</v>
      </c>
      <c r="AP269">
        <v>1000</v>
      </c>
      <c r="AQ269" t="s">
        <v>138</v>
      </c>
      <c r="AR269">
        <v>-85</v>
      </c>
      <c r="AS269">
        <v>-101</v>
      </c>
      <c r="AT269">
        <v>384</v>
      </c>
      <c r="BB269" t="str">
        <f t="shared" si="29"/>
        <v>0610</v>
      </c>
      <c r="BC269">
        <v>1</v>
      </c>
      <c r="BD269" t="str">
        <f t="shared" si="30"/>
        <v xml:space="preserve">N3054V  </v>
      </c>
      <c r="BE269">
        <v>2</v>
      </c>
      <c r="BG269">
        <v>0</v>
      </c>
      <c r="BH269">
        <v>0</v>
      </c>
      <c r="BI269">
        <v>0</v>
      </c>
      <c r="BJ269">
        <v>1000</v>
      </c>
      <c r="BK269">
        <v>0</v>
      </c>
      <c r="BL269" t="s">
        <v>129</v>
      </c>
      <c r="BM269">
        <v>1</v>
      </c>
      <c r="BN269">
        <v>1</v>
      </c>
      <c r="BO269">
        <v>1</v>
      </c>
      <c r="BP269">
        <v>0</v>
      </c>
      <c r="BT269">
        <v>0</v>
      </c>
      <c r="BU269">
        <v>0</v>
      </c>
      <c r="CE269" t="str">
        <f>"17:57:49.001"</f>
        <v>17:57:49.001</v>
      </c>
      <c r="CF269">
        <v>827944</v>
      </c>
      <c r="CS269">
        <v>2</v>
      </c>
      <c r="CT269">
        <v>2</v>
      </c>
      <c r="CU269">
        <v>0</v>
      </c>
      <c r="CV269">
        <v>2</v>
      </c>
      <c r="CW269">
        <v>0</v>
      </c>
      <c r="CX269">
        <v>5</v>
      </c>
      <c r="CY269">
        <v>7</v>
      </c>
      <c r="CZ269" t="s">
        <v>130</v>
      </c>
      <c r="DA269">
        <v>142</v>
      </c>
      <c r="DB269">
        <v>2</v>
      </c>
      <c r="DC269" t="s">
        <v>131</v>
      </c>
      <c r="DD269" t="s">
        <v>132</v>
      </c>
      <c r="DG269">
        <v>14163053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"04/23/2024 17:57:49.586"</f>
        <v>04/23/2024 17:57:49.586</v>
      </c>
      <c r="C270" t="str">
        <f t="shared" si="31"/>
        <v>FFDFD3C0</v>
      </c>
      <c r="D270" t="s">
        <v>123</v>
      </c>
      <c r="E270">
        <v>21</v>
      </c>
      <c r="F270">
        <v>1021</v>
      </c>
      <c r="G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"17:57:49.000"</f>
        <v>17:57:49.000</v>
      </c>
      <c r="T270" t="str">
        <f>"17:57:48.500"</f>
        <v>17:57:48.500</v>
      </c>
      <c r="U270" t="str">
        <f t="shared" si="28"/>
        <v>A334DD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9</v>
      </c>
      <c r="AF270" t="s">
        <v>126</v>
      </c>
      <c r="AG270">
        <v>0</v>
      </c>
      <c r="AH270">
        <v>0</v>
      </c>
      <c r="AI270">
        <v>1</v>
      </c>
      <c r="AJ270">
        <v>0</v>
      </c>
      <c r="AK270" t="s">
        <v>330</v>
      </c>
      <c r="AL270">
        <v>64.772836999999996</v>
      </c>
      <c r="AM270" t="s">
        <v>331</v>
      </c>
      <c r="AN270">
        <v>-147.937388</v>
      </c>
      <c r="AO270">
        <v>100</v>
      </c>
      <c r="AP270">
        <v>1000</v>
      </c>
      <c r="AQ270" t="s">
        <v>138</v>
      </c>
      <c r="AR270">
        <v>-85</v>
      </c>
      <c r="AS270">
        <v>-101</v>
      </c>
      <c r="AT270">
        <v>384</v>
      </c>
      <c r="BB270" t="str">
        <f t="shared" si="29"/>
        <v>0610</v>
      </c>
      <c r="BC270">
        <v>1</v>
      </c>
      <c r="BD270" t="str">
        <f t="shared" si="30"/>
        <v xml:space="preserve">N3054V  </v>
      </c>
      <c r="BE270">
        <v>2</v>
      </c>
      <c r="BG270">
        <v>0</v>
      </c>
      <c r="BH270">
        <v>0</v>
      </c>
      <c r="BI270">
        <v>0</v>
      </c>
      <c r="BJ270">
        <v>1000</v>
      </c>
      <c r="BK270">
        <v>0</v>
      </c>
      <c r="BL270" t="s">
        <v>129</v>
      </c>
      <c r="BM270">
        <v>1</v>
      </c>
      <c r="BN270">
        <v>1</v>
      </c>
      <c r="BO270">
        <v>1</v>
      </c>
      <c r="BP270">
        <v>0</v>
      </c>
      <c r="BT270">
        <v>0</v>
      </c>
      <c r="BU270">
        <v>0</v>
      </c>
      <c r="CE270" t="str">
        <f>"17:57:49.001"</f>
        <v>17:57:49.001</v>
      </c>
      <c r="CF270">
        <v>827944</v>
      </c>
      <c r="CS270">
        <v>2</v>
      </c>
      <c r="CT270">
        <v>2</v>
      </c>
      <c r="CU270">
        <v>0</v>
      </c>
      <c r="CV270">
        <v>2</v>
      </c>
      <c r="CW270">
        <v>0</v>
      </c>
      <c r="CX270">
        <v>5</v>
      </c>
      <c r="CY270">
        <v>7</v>
      </c>
      <c r="CZ270" t="s">
        <v>130</v>
      </c>
      <c r="DA270">
        <v>142</v>
      </c>
      <c r="DB270">
        <v>2</v>
      </c>
      <c r="DC270" t="s">
        <v>131</v>
      </c>
      <c r="DD270" t="s">
        <v>132</v>
      </c>
      <c r="DG270">
        <v>14163053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"04/23/2024 17:57:50.648"</f>
        <v>04/23/2024 17:57:50.648</v>
      </c>
      <c r="C271" t="str">
        <f t="shared" si="31"/>
        <v>FFDFD3C0</v>
      </c>
      <c r="D271" t="s">
        <v>133</v>
      </c>
      <c r="E271">
        <v>20</v>
      </c>
      <c r="H271">
        <v>329</v>
      </c>
      <c r="I271" t="s">
        <v>134</v>
      </c>
      <c r="J271" t="s">
        <v>135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"17:57:50.016"</f>
        <v>17:57:50.016</v>
      </c>
      <c r="T271" t="str">
        <f>"17:57:49.716"</f>
        <v>17:57:49.716</v>
      </c>
      <c r="U271" t="str">
        <f t="shared" si="28"/>
        <v>A334DD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9</v>
      </c>
      <c r="AF271" t="s">
        <v>126</v>
      </c>
      <c r="AG271">
        <v>0</v>
      </c>
      <c r="AH271">
        <v>0</v>
      </c>
      <c r="AI271">
        <v>1</v>
      </c>
      <c r="AJ271">
        <v>0</v>
      </c>
      <c r="AK271" t="s">
        <v>332</v>
      </c>
      <c r="AL271">
        <v>64.772322000000003</v>
      </c>
      <c r="AM271" t="s">
        <v>333</v>
      </c>
      <c r="AN271">
        <v>-147.938354</v>
      </c>
      <c r="AO271">
        <v>100</v>
      </c>
      <c r="AP271">
        <v>1000</v>
      </c>
      <c r="AQ271" t="s">
        <v>138</v>
      </c>
      <c r="AR271">
        <v>-85</v>
      </c>
      <c r="AS271">
        <v>-100</v>
      </c>
      <c r="AT271">
        <v>384</v>
      </c>
      <c r="BB271" t="str">
        <f t="shared" si="29"/>
        <v>0610</v>
      </c>
      <c r="BC271">
        <v>1</v>
      </c>
      <c r="BD271" t="str">
        <f t="shared" si="30"/>
        <v xml:space="preserve">N3054V  </v>
      </c>
      <c r="BE271">
        <v>2</v>
      </c>
      <c r="BG271">
        <v>0</v>
      </c>
      <c r="BH271">
        <v>0</v>
      </c>
      <c r="BI271">
        <v>0</v>
      </c>
      <c r="BJ271">
        <v>1025</v>
      </c>
      <c r="BK271">
        <v>25</v>
      </c>
      <c r="BL271" t="s">
        <v>129</v>
      </c>
      <c r="BM271">
        <v>1</v>
      </c>
      <c r="BN271">
        <v>1</v>
      </c>
      <c r="BO271">
        <v>1</v>
      </c>
      <c r="BP271">
        <v>0</v>
      </c>
      <c r="BT271">
        <v>0</v>
      </c>
      <c r="BU271">
        <v>0</v>
      </c>
      <c r="CE271" t="str">
        <f>"17:57:50.021"</f>
        <v>17:57:50.021</v>
      </c>
      <c r="CF271">
        <v>20728578</v>
      </c>
      <c r="CS271">
        <v>2</v>
      </c>
      <c r="CT271">
        <v>2</v>
      </c>
      <c r="CU271">
        <v>0</v>
      </c>
      <c r="CV271">
        <v>2</v>
      </c>
      <c r="CW271">
        <v>0</v>
      </c>
      <c r="CX271">
        <v>5</v>
      </c>
      <c r="CY271">
        <v>7</v>
      </c>
      <c r="CZ271" t="s">
        <v>130</v>
      </c>
      <c r="DA271">
        <v>142</v>
      </c>
      <c r="DB271">
        <v>2</v>
      </c>
      <c r="DC271" t="s">
        <v>131</v>
      </c>
      <c r="DD271" t="s">
        <v>132</v>
      </c>
      <c r="DG271">
        <v>14163112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"04/23/2024 17:57:50.648"</f>
        <v>04/23/2024 17:57:50.648</v>
      </c>
      <c r="C272" t="str">
        <f t="shared" si="31"/>
        <v>FFDFD3C0</v>
      </c>
      <c r="D272" t="s">
        <v>139</v>
      </c>
      <c r="E272">
        <v>1</v>
      </c>
      <c r="H272">
        <v>216</v>
      </c>
      <c r="I272" t="s">
        <v>140</v>
      </c>
      <c r="J272" t="s">
        <v>141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"17:57:50.016"</f>
        <v>17:57:50.016</v>
      </c>
      <c r="T272" t="str">
        <f>"17:57:49.716"</f>
        <v>17:57:49.716</v>
      </c>
      <c r="U272" t="str">
        <f t="shared" si="28"/>
        <v>A334DD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9</v>
      </c>
      <c r="AF272" t="s">
        <v>126</v>
      </c>
      <c r="AG272">
        <v>0</v>
      </c>
      <c r="AH272">
        <v>0</v>
      </c>
      <c r="AI272">
        <v>1</v>
      </c>
      <c r="AJ272">
        <v>0</v>
      </c>
      <c r="AK272" t="s">
        <v>332</v>
      </c>
      <c r="AL272">
        <v>64.772322000000003</v>
      </c>
      <c r="AM272" t="s">
        <v>333</v>
      </c>
      <c r="AN272">
        <v>-147.938354</v>
      </c>
      <c r="AO272">
        <v>100</v>
      </c>
      <c r="AP272">
        <v>1000</v>
      </c>
      <c r="AQ272" t="s">
        <v>138</v>
      </c>
      <c r="AR272">
        <v>-85</v>
      </c>
      <c r="AS272">
        <v>-100</v>
      </c>
      <c r="AT272">
        <v>384</v>
      </c>
      <c r="BB272" t="str">
        <f t="shared" si="29"/>
        <v>0610</v>
      </c>
      <c r="BC272">
        <v>1</v>
      </c>
      <c r="BD272" t="str">
        <f t="shared" si="30"/>
        <v xml:space="preserve">N3054V  </v>
      </c>
      <c r="BE272">
        <v>2</v>
      </c>
      <c r="BG272">
        <v>0</v>
      </c>
      <c r="BH272">
        <v>0</v>
      </c>
      <c r="BI272">
        <v>0</v>
      </c>
      <c r="BJ272">
        <v>1025</v>
      </c>
      <c r="BK272">
        <v>25</v>
      </c>
      <c r="BL272" t="s">
        <v>129</v>
      </c>
      <c r="BM272">
        <v>1</v>
      </c>
      <c r="BN272">
        <v>1</v>
      </c>
      <c r="BO272">
        <v>1</v>
      </c>
      <c r="BP272">
        <v>0</v>
      </c>
      <c r="BT272">
        <v>0</v>
      </c>
      <c r="BU272">
        <v>0</v>
      </c>
      <c r="CE272" t="str">
        <f>"17:57:50.021"</f>
        <v>17:57:50.021</v>
      </c>
      <c r="CF272">
        <v>20728578</v>
      </c>
      <c r="CS272">
        <v>2</v>
      </c>
      <c r="CT272">
        <v>2</v>
      </c>
      <c r="CU272">
        <v>0</v>
      </c>
      <c r="CV272">
        <v>2</v>
      </c>
      <c r="CW272">
        <v>0</v>
      </c>
      <c r="CX272">
        <v>5</v>
      </c>
      <c r="CY272">
        <v>7</v>
      </c>
      <c r="CZ272" t="s">
        <v>130</v>
      </c>
      <c r="DA272">
        <v>142</v>
      </c>
      <c r="DB272">
        <v>2</v>
      </c>
      <c r="DC272" t="s">
        <v>131</v>
      </c>
      <c r="DD272" t="s">
        <v>132</v>
      </c>
      <c r="DG272">
        <v>14163112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"04/23/2024 17:57:50.789"</f>
        <v>04/23/2024 17:57:50.789</v>
      </c>
      <c r="C273" t="str">
        <f t="shared" si="31"/>
        <v>FFDFD3C0</v>
      </c>
      <c r="D273" t="s">
        <v>123</v>
      </c>
      <c r="E273">
        <v>21</v>
      </c>
      <c r="F273">
        <v>1021</v>
      </c>
      <c r="G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"17:57:50.016"</f>
        <v>17:57:50.016</v>
      </c>
      <c r="T273" t="str">
        <f>"17:57:49.716"</f>
        <v>17:57:49.716</v>
      </c>
      <c r="U273" t="str">
        <f t="shared" si="28"/>
        <v>A334DD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9</v>
      </c>
      <c r="AF273" t="s">
        <v>126</v>
      </c>
      <c r="AG273">
        <v>0</v>
      </c>
      <c r="AH273">
        <v>0</v>
      </c>
      <c r="AI273">
        <v>1</v>
      </c>
      <c r="AJ273">
        <v>0</v>
      </c>
      <c r="AK273" t="s">
        <v>332</v>
      </c>
      <c r="AL273">
        <v>64.772322000000003</v>
      </c>
      <c r="AM273" t="s">
        <v>333</v>
      </c>
      <c r="AN273">
        <v>-147.938354</v>
      </c>
      <c r="AO273">
        <v>100</v>
      </c>
      <c r="AP273">
        <v>1000</v>
      </c>
      <c r="AQ273" t="s">
        <v>138</v>
      </c>
      <c r="AR273">
        <v>-85</v>
      </c>
      <c r="AS273">
        <v>-100</v>
      </c>
      <c r="AT273">
        <v>384</v>
      </c>
      <c r="BB273" t="str">
        <f t="shared" si="29"/>
        <v>0610</v>
      </c>
      <c r="BC273">
        <v>1</v>
      </c>
      <c r="BD273" t="str">
        <f t="shared" si="30"/>
        <v xml:space="preserve">N3054V  </v>
      </c>
      <c r="BE273">
        <v>2</v>
      </c>
      <c r="BG273">
        <v>0</v>
      </c>
      <c r="BH273">
        <v>0</v>
      </c>
      <c r="BI273">
        <v>0</v>
      </c>
      <c r="BJ273">
        <v>1025</v>
      </c>
      <c r="BK273">
        <v>25</v>
      </c>
      <c r="BL273" t="s">
        <v>129</v>
      </c>
      <c r="BM273">
        <v>1</v>
      </c>
      <c r="BN273">
        <v>1</v>
      </c>
      <c r="BO273">
        <v>1</v>
      </c>
      <c r="BP273">
        <v>0</v>
      </c>
      <c r="BT273">
        <v>0</v>
      </c>
      <c r="BU273">
        <v>0</v>
      </c>
      <c r="CE273" t="str">
        <f>"17:57:50.021"</f>
        <v>17:57:50.021</v>
      </c>
      <c r="CF273">
        <v>20728578</v>
      </c>
      <c r="CS273">
        <v>2</v>
      </c>
      <c r="CT273">
        <v>2</v>
      </c>
      <c r="CU273">
        <v>0</v>
      </c>
      <c r="CV273">
        <v>2</v>
      </c>
      <c r="CW273">
        <v>0</v>
      </c>
      <c r="CX273">
        <v>5</v>
      </c>
      <c r="CY273">
        <v>7</v>
      </c>
      <c r="CZ273" t="s">
        <v>130</v>
      </c>
      <c r="DA273">
        <v>142</v>
      </c>
      <c r="DB273">
        <v>2</v>
      </c>
      <c r="DC273" t="s">
        <v>131</v>
      </c>
      <c r="DD273" t="s">
        <v>132</v>
      </c>
      <c r="DG273">
        <v>14163112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"04/23/2024 17:57:52.366"</f>
        <v>04/23/2024 17:57:52.366</v>
      </c>
      <c r="C274" t="str">
        <f t="shared" si="31"/>
        <v>FFDFD3C0</v>
      </c>
      <c r="D274" t="s">
        <v>133</v>
      </c>
      <c r="E274">
        <v>20</v>
      </c>
      <c r="H274">
        <v>329</v>
      </c>
      <c r="I274" t="s">
        <v>134</v>
      </c>
      <c r="J274" t="s">
        <v>135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"17:57:52.039"</f>
        <v>17:57:52.039</v>
      </c>
      <c r="T274" t="str">
        <f>"17:57:50.739"</f>
        <v>17:57:50.739</v>
      </c>
      <c r="U274" t="str">
        <f t="shared" si="28"/>
        <v>A334DD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9</v>
      </c>
      <c r="AF274" t="s">
        <v>126</v>
      </c>
      <c r="AG274">
        <v>0</v>
      </c>
      <c r="AH274">
        <v>0</v>
      </c>
      <c r="AI274">
        <v>1</v>
      </c>
      <c r="AJ274">
        <v>0</v>
      </c>
      <c r="AK274" t="s">
        <v>334</v>
      </c>
      <c r="AL274">
        <v>64.771377999999999</v>
      </c>
      <c r="AM274" t="s">
        <v>335</v>
      </c>
      <c r="AN274">
        <v>-147.940178</v>
      </c>
      <c r="AO274">
        <v>100</v>
      </c>
      <c r="AP274">
        <v>1000</v>
      </c>
      <c r="AQ274" t="s">
        <v>138</v>
      </c>
      <c r="AR274">
        <v>-86</v>
      </c>
      <c r="AS274">
        <v>-100</v>
      </c>
      <c r="AT274">
        <v>448</v>
      </c>
      <c r="BB274" t="str">
        <f t="shared" si="29"/>
        <v>0610</v>
      </c>
      <c r="BC274">
        <v>1</v>
      </c>
      <c r="BD274" t="str">
        <f t="shared" si="30"/>
        <v xml:space="preserve">N3054V  </v>
      </c>
      <c r="BE274">
        <v>2</v>
      </c>
      <c r="BG274">
        <v>0</v>
      </c>
      <c r="BH274">
        <v>0</v>
      </c>
      <c r="BI274">
        <v>0</v>
      </c>
      <c r="BJ274">
        <v>1025</v>
      </c>
      <c r="BK274">
        <v>25</v>
      </c>
      <c r="BL274" t="s">
        <v>129</v>
      </c>
      <c r="BM274">
        <v>1</v>
      </c>
      <c r="BN274">
        <v>1</v>
      </c>
      <c r="BO274">
        <v>1</v>
      </c>
      <c r="BP274">
        <v>0</v>
      </c>
      <c r="BT274">
        <v>0</v>
      </c>
      <c r="BU274">
        <v>0</v>
      </c>
      <c r="CE274" t="str">
        <f>"17:57:52.046"</f>
        <v>17:57:52.046</v>
      </c>
      <c r="CF274">
        <v>45531289</v>
      </c>
      <c r="CS274">
        <v>2</v>
      </c>
      <c r="CT274">
        <v>2</v>
      </c>
      <c r="CU274">
        <v>0</v>
      </c>
      <c r="CV274">
        <v>2</v>
      </c>
      <c r="CW274">
        <v>0</v>
      </c>
      <c r="CX274">
        <v>5</v>
      </c>
      <c r="CY274">
        <v>7</v>
      </c>
      <c r="CZ274" t="s">
        <v>130</v>
      </c>
      <c r="DA274">
        <v>142</v>
      </c>
      <c r="DB274">
        <v>2</v>
      </c>
      <c r="DC274" t="s">
        <v>131</v>
      </c>
      <c r="DD274" t="s">
        <v>132</v>
      </c>
      <c r="DG274">
        <v>14163237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"04/23/2024 17:57:52.366"</f>
        <v>04/23/2024 17:57:52.366</v>
      </c>
      <c r="C275" t="str">
        <f t="shared" si="31"/>
        <v>FFDFD3C0</v>
      </c>
      <c r="D275" t="s">
        <v>139</v>
      </c>
      <c r="E275">
        <v>1</v>
      </c>
      <c r="H275">
        <v>216</v>
      </c>
      <c r="I275" t="s">
        <v>140</v>
      </c>
      <c r="J275" t="s">
        <v>141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"17:57:52.039"</f>
        <v>17:57:52.039</v>
      </c>
      <c r="T275" t="str">
        <f>"17:57:50.739"</f>
        <v>17:57:50.739</v>
      </c>
      <c r="U275" t="str">
        <f t="shared" si="28"/>
        <v>A334DD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9</v>
      </c>
      <c r="AF275" t="s">
        <v>126</v>
      </c>
      <c r="AG275">
        <v>0</v>
      </c>
      <c r="AH275">
        <v>0</v>
      </c>
      <c r="AI275">
        <v>1</v>
      </c>
      <c r="AJ275">
        <v>0</v>
      </c>
      <c r="AK275" t="s">
        <v>334</v>
      </c>
      <c r="AL275">
        <v>64.771377999999999</v>
      </c>
      <c r="AM275" t="s">
        <v>335</v>
      </c>
      <c r="AN275">
        <v>-147.940178</v>
      </c>
      <c r="AO275">
        <v>100</v>
      </c>
      <c r="AP275">
        <v>1000</v>
      </c>
      <c r="AQ275" t="s">
        <v>138</v>
      </c>
      <c r="AR275">
        <v>-86</v>
      </c>
      <c r="AS275">
        <v>-100</v>
      </c>
      <c r="AT275">
        <v>448</v>
      </c>
      <c r="BB275" t="str">
        <f t="shared" si="29"/>
        <v>0610</v>
      </c>
      <c r="BC275">
        <v>1</v>
      </c>
      <c r="BD275" t="str">
        <f t="shared" si="30"/>
        <v xml:space="preserve">N3054V  </v>
      </c>
      <c r="BE275">
        <v>2</v>
      </c>
      <c r="BG275">
        <v>0</v>
      </c>
      <c r="BH275">
        <v>0</v>
      </c>
      <c r="BI275">
        <v>0</v>
      </c>
      <c r="BJ275">
        <v>1025</v>
      </c>
      <c r="BK275">
        <v>25</v>
      </c>
      <c r="BL275" t="s">
        <v>129</v>
      </c>
      <c r="BM275">
        <v>1</v>
      </c>
      <c r="BN275">
        <v>1</v>
      </c>
      <c r="BO275">
        <v>1</v>
      </c>
      <c r="BP275">
        <v>0</v>
      </c>
      <c r="BT275">
        <v>0</v>
      </c>
      <c r="BU275">
        <v>0</v>
      </c>
      <c r="CE275" t="str">
        <f>"17:57:52.046"</f>
        <v>17:57:52.046</v>
      </c>
      <c r="CF275">
        <v>45531289</v>
      </c>
      <c r="CS275">
        <v>2</v>
      </c>
      <c r="CT275">
        <v>2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130</v>
      </c>
      <c r="DA275">
        <v>142</v>
      </c>
      <c r="DB275">
        <v>2</v>
      </c>
      <c r="DC275" t="s">
        <v>131</v>
      </c>
      <c r="DD275" t="s">
        <v>132</v>
      </c>
      <c r="DG275">
        <v>14163237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"04/23/2024 17:57:52.491"</f>
        <v>04/23/2024 17:57:52.491</v>
      </c>
      <c r="C276" t="str">
        <f t="shared" si="31"/>
        <v>FFDFD3C0</v>
      </c>
      <c r="D276" t="s">
        <v>123</v>
      </c>
      <c r="E276">
        <v>21</v>
      </c>
      <c r="F276">
        <v>1021</v>
      </c>
      <c r="G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"17:57:52.039"</f>
        <v>17:57:52.039</v>
      </c>
      <c r="T276" t="str">
        <f>"17:57:50.739"</f>
        <v>17:57:50.739</v>
      </c>
      <c r="U276" t="str">
        <f t="shared" si="28"/>
        <v>A334DD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9</v>
      </c>
      <c r="AF276" t="s">
        <v>126</v>
      </c>
      <c r="AG276">
        <v>0</v>
      </c>
      <c r="AH276">
        <v>0</v>
      </c>
      <c r="AI276">
        <v>1</v>
      </c>
      <c r="AJ276">
        <v>0</v>
      </c>
      <c r="AK276" t="s">
        <v>334</v>
      </c>
      <c r="AL276">
        <v>64.771377999999999</v>
      </c>
      <c r="AM276" t="s">
        <v>335</v>
      </c>
      <c r="AN276">
        <v>-147.940178</v>
      </c>
      <c r="AO276">
        <v>100</v>
      </c>
      <c r="AP276">
        <v>1000</v>
      </c>
      <c r="AQ276" t="s">
        <v>138</v>
      </c>
      <c r="AR276">
        <v>-86</v>
      </c>
      <c r="AS276">
        <v>-100</v>
      </c>
      <c r="AT276">
        <v>448</v>
      </c>
      <c r="BB276" t="str">
        <f t="shared" si="29"/>
        <v>0610</v>
      </c>
      <c r="BC276">
        <v>1</v>
      </c>
      <c r="BD276" t="str">
        <f t="shared" si="30"/>
        <v xml:space="preserve">N3054V  </v>
      </c>
      <c r="BE276">
        <v>2</v>
      </c>
      <c r="BG276">
        <v>0</v>
      </c>
      <c r="BH276">
        <v>0</v>
      </c>
      <c r="BI276">
        <v>0</v>
      </c>
      <c r="BJ276">
        <v>1025</v>
      </c>
      <c r="BK276">
        <v>25</v>
      </c>
      <c r="BL276" t="s">
        <v>129</v>
      </c>
      <c r="BM276">
        <v>1</v>
      </c>
      <c r="BN276">
        <v>1</v>
      </c>
      <c r="BO276">
        <v>1</v>
      </c>
      <c r="BP276">
        <v>0</v>
      </c>
      <c r="BT276">
        <v>0</v>
      </c>
      <c r="BU276">
        <v>0</v>
      </c>
      <c r="CE276" t="str">
        <f>"17:57:52.046"</f>
        <v>17:57:52.046</v>
      </c>
      <c r="CF276">
        <v>45531289</v>
      </c>
      <c r="CS276">
        <v>2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130</v>
      </c>
      <c r="DA276">
        <v>142</v>
      </c>
      <c r="DB276">
        <v>2</v>
      </c>
      <c r="DC276" t="s">
        <v>131</v>
      </c>
      <c r="DD276" t="s">
        <v>132</v>
      </c>
      <c r="DG276">
        <v>14163237</v>
      </c>
      <c r="DI276">
        <v>0</v>
      </c>
      <c r="DJ276">
        <v>0</v>
      </c>
      <c r="DK276">
        <v>1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"04/23/2024 17:57:54.444"</f>
        <v>04/23/2024 17:57:54.444</v>
      </c>
      <c r="C277" t="str">
        <f t="shared" si="31"/>
        <v>FFDFD3C0</v>
      </c>
      <c r="D277" t="s">
        <v>133</v>
      </c>
      <c r="E277">
        <v>20</v>
      </c>
      <c r="H277">
        <v>329</v>
      </c>
      <c r="I277" t="s">
        <v>134</v>
      </c>
      <c r="J277" t="s">
        <v>135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"17:57:54.055"</f>
        <v>17:57:54.055</v>
      </c>
      <c r="T277" t="str">
        <f>"17:57:53.955"</f>
        <v>17:57:53.955</v>
      </c>
      <c r="U277" t="str">
        <f t="shared" si="28"/>
        <v>A334DD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9</v>
      </c>
      <c r="AF277" t="s">
        <v>126</v>
      </c>
      <c r="AG277">
        <v>0</v>
      </c>
      <c r="AH277">
        <v>0</v>
      </c>
      <c r="AI277">
        <v>1</v>
      </c>
      <c r="AJ277">
        <v>0</v>
      </c>
      <c r="AK277" t="s">
        <v>336</v>
      </c>
      <c r="AL277">
        <v>64.770498000000003</v>
      </c>
      <c r="AM277" t="s">
        <v>337</v>
      </c>
      <c r="AN277">
        <v>-147.94213099999999</v>
      </c>
      <c r="AO277">
        <v>100</v>
      </c>
      <c r="AP277">
        <v>1000</v>
      </c>
      <c r="AQ277" t="s">
        <v>138</v>
      </c>
      <c r="AR277">
        <v>-88</v>
      </c>
      <c r="AS277">
        <v>-99</v>
      </c>
      <c r="AT277">
        <v>320</v>
      </c>
      <c r="BB277" t="str">
        <f t="shared" si="29"/>
        <v>0610</v>
      </c>
      <c r="BC277">
        <v>1</v>
      </c>
      <c r="BD277" t="str">
        <f t="shared" si="30"/>
        <v xml:space="preserve">N3054V  </v>
      </c>
      <c r="BE277">
        <v>2</v>
      </c>
      <c r="BG277">
        <v>0</v>
      </c>
      <c r="BH277">
        <v>0</v>
      </c>
      <c r="BI277">
        <v>0</v>
      </c>
      <c r="BJ277">
        <v>1050</v>
      </c>
      <c r="BK277">
        <v>50</v>
      </c>
      <c r="BL277" t="s">
        <v>129</v>
      </c>
      <c r="BM277">
        <v>1</v>
      </c>
      <c r="BN277">
        <v>1</v>
      </c>
      <c r="BO277">
        <v>1</v>
      </c>
      <c r="BP277">
        <v>0</v>
      </c>
      <c r="BT277">
        <v>0</v>
      </c>
      <c r="BU277">
        <v>0</v>
      </c>
      <c r="CE277" t="str">
        <f>"17:57:54.055"</f>
        <v>17:57:54.055</v>
      </c>
      <c r="CF277">
        <v>55335463</v>
      </c>
      <c r="CS277">
        <v>2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130</v>
      </c>
      <c r="DA277">
        <v>142</v>
      </c>
      <c r="DB277">
        <v>2</v>
      </c>
      <c r="DC277" t="s">
        <v>131</v>
      </c>
      <c r="DD277" t="s">
        <v>132</v>
      </c>
      <c r="DG277">
        <v>14163358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"04/23/2024 17:57:54.444"</f>
        <v>04/23/2024 17:57:54.444</v>
      </c>
      <c r="C278" t="str">
        <f t="shared" si="31"/>
        <v>FFDFD3C0</v>
      </c>
      <c r="D278" t="s">
        <v>139</v>
      </c>
      <c r="E278">
        <v>1</v>
      </c>
      <c r="H278">
        <v>216</v>
      </c>
      <c r="I278" t="s">
        <v>140</v>
      </c>
      <c r="J278" t="s">
        <v>141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"17:57:54.055"</f>
        <v>17:57:54.055</v>
      </c>
      <c r="T278" t="str">
        <f>"17:57:53.955"</f>
        <v>17:57:53.955</v>
      </c>
      <c r="U278" t="str">
        <f t="shared" si="28"/>
        <v>A334DD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9</v>
      </c>
      <c r="AF278" t="s">
        <v>126</v>
      </c>
      <c r="AG278">
        <v>0</v>
      </c>
      <c r="AH278">
        <v>0</v>
      </c>
      <c r="AI278">
        <v>1</v>
      </c>
      <c r="AJ278">
        <v>0</v>
      </c>
      <c r="AK278" t="s">
        <v>336</v>
      </c>
      <c r="AL278">
        <v>64.770498000000003</v>
      </c>
      <c r="AM278" t="s">
        <v>337</v>
      </c>
      <c r="AN278">
        <v>-147.94213099999999</v>
      </c>
      <c r="AO278">
        <v>100</v>
      </c>
      <c r="AP278">
        <v>1000</v>
      </c>
      <c r="AQ278" t="s">
        <v>138</v>
      </c>
      <c r="AR278">
        <v>-88</v>
      </c>
      <c r="AS278">
        <v>-99</v>
      </c>
      <c r="AT278">
        <v>320</v>
      </c>
      <c r="BB278" t="str">
        <f t="shared" si="29"/>
        <v>0610</v>
      </c>
      <c r="BC278">
        <v>1</v>
      </c>
      <c r="BD278" t="str">
        <f t="shared" si="30"/>
        <v xml:space="preserve">N3054V  </v>
      </c>
      <c r="BE278">
        <v>2</v>
      </c>
      <c r="BG278">
        <v>0</v>
      </c>
      <c r="BH278">
        <v>0</v>
      </c>
      <c r="BI278">
        <v>0</v>
      </c>
      <c r="BJ278">
        <v>1050</v>
      </c>
      <c r="BK278">
        <v>50</v>
      </c>
      <c r="BL278" t="s">
        <v>129</v>
      </c>
      <c r="BM278">
        <v>1</v>
      </c>
      <c r="BN278">
        <v>1</v>
      </c>
      <c r="BO278">
        <v>1</v>
      </c>
      <c r="BP278">
        <v>0</v>
      </c>
      <c r="BT278">
        <v>0</v>
      </c>
      <c r="BU278">
        <v>0</v>
      </c>
      <c r="CE278" t="str">
        <f>"17:57:54.055"</f>
        <v>17:57:54.055</v>
      </c>
      <c r="CF278">
        <v>55335463</v>
      </c>
      <c r="CS278">
        <v>2</v>
      </c>
      <c r="CT278">
        <v>2</v>
      </c>
      <c r="CU278">
        <v>0</v>
      </c>
      <c r="CV278">
        <v>2</v>
      </c>
      <c r="CW278">
        <v>0</v>
      </c>
      <c r="CX278">
        <v>5</v>
      </c>
      <c r="CY278">
        <v>7</v>
      </c>
      <c r="CZ278" t="s">
        <v>130</v>
      </c>
      <c r="DA278">
        <v>142</v>
      </c>
      <c r="DB278">
        <v>2</v>
      </c>
      <c r="DC278" t="s">
        <v>131</v>
      </c>
      <c r="DD278" t="s">
        <v>132</v>
      </c>
      <c r="DG278">
        <v>14163358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"04/23/2024 17:57:54.444"</f>
        <v>04/23/2024 17:57:54.444</v>
      </c>
      <c r="C279" t="str">
        <f t="shared" si="31"/>
        <v>FFDFD3C0</v>
      </c>
      <c r="D279" t="s">
        <v>123</v>
      </c>
      <c r="E279">
        <v>21</v>
      </c>
      <c r="F279">
        <v>1021</v>
      </c>
      <c r="G279" t="s">
        <v>124</v>
      </c>
      <c r="J279" t="s">
        <v>125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"17:57:54.055"</f>
        <v>17:57:54.055</v>
      </c>
      <c r="T279" t="str">
        <f>"17:57:53.955"</f>
        <v>17:57:53.955</v>
      </c>
      <c r="U279" t="str">
        <f t="shared" si="28"/>
        <v>A334DD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9</v>
      </c>
      <c r="AF279" t="s">
        <v>126</v>
      </c>
      <c r="AG279">
        <v>0</v>
      </c>
      <c r="AH279">
        <v>0</v>
      </c>
      <c r="AI279">
        <v>1</v>
      </c>
      <c r="AJ279">
        <v>0</v>
      </c>
      <c r="AK279" t="s">
        <v>336</v>
      </c>
      <c r="AL279">
        <v>64.770498000000003</v>
      </c>
      <c r="AM279" t="s">
        <v>337</v>
      </c>
      <c r="AN279">
        <v>-147.94213099999999</v>
      </c>
      <c r="AO279">
        <v>100</v>
      </c>
      <c r="AP279">
        <v>1000</v>
      </c>
      <c r="AQ279" t="s">
        <v>138</v>
      </c>
      <c r="AR279">
        <v>-88</v>
      </c>
      <c r="AS279">
        <v>-99</v>
      </c>
      <c r="AT279">
        <v>320</v>
      </c>
      <c r="BB279" t="str">
        <f t="shared" si="29"/>
        <v>0610</v>
      </c>
      <c r="BC279">
        <v>1</v>
      </c>
      <c r="BD279" t="str">
        <f t="shared" si="30"/>
        <v xml:space="preserve">N3054V  </v>
      </c>
      <c r="BE279">
        <v>2</v>
      </c>
      <c r="BG279">
        <v>0</v>
      </c>
      <c r="BH279">
        <v>0</v>
      </c>
      <c r="BI279">
        <v>0</v>
      </c>
      <c r="BJ279">
        <v>1050</v>
      </c>
      <c r="BK279">
        <v>50</v>
      </c>
      <c r="BL279" t="s">
        <v>129</v>
      </c>
      <c r="BM279">
        <v>1</v>
      </c>
      <c r="BN279">
        <v>1</v>
      </c>
      <c r="BO279">
        <v>1</v>
      </c>
      <c r="BP279">
        <v>0</v>
      </c>
      <c r="BT279">
        <v>0</v>
      </c>
      <c r="BU279">
        <v>0</v>
      </c>
      <c r="CE279" t="str">
        <f>"17:57:54.055"</f>
        <v>17:57:54.055</v>
      </c>
      <c r="CF279">
        <v>55335463</v>
      </c>
      <c r="CS279">
        <v>2</v>
      </c>
      <c r="CT279">
        <v>2</v>
      </c>
      <c r="CU279">
        <v>0</v>
      </c>
      <c r="CV279">
        <v>2</v>
      </c>
      <c r="CW279">
        <v>0</v>
      </c>
      <c r="CX279">
        <v>5</v>
      </c>
      <c r="CY279">
        <v>7</v>
      </c>
      <c r="CZ279" t="s">
        <v>130</v>
      </c>
      <c r="DA279">
        <v>142</v>
      </c>
      <c r="DB279">
        <v>2</v>
      </c>
      <c r="DC279" t="s">
        <v>131</v>
      </c>
      <c r="DD279" t="s">
        <v>132</v>
      </c>
      <c r="DG279">
        <v>14163358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"04/23/2024 17:57:56.381"</f>
        <v>04/23/2024 17:57:56.381</v>
      </c>
      <c r="C280" t="str">
        <f t="shared" si="31"/>
        <v>FFDFD3C0</v>
      </c>
      <c r="D280" t="s">
        <v>139</v>
      </c>
      <c r="E280">
        <v>1</v>
      </c>
      <c r="H280">
        <v>216</v>
      </c>
      <c r="I280" t="s">
        <v>140</v>
      </c>
      <c r="J280" t="s">
        <v>141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"17:57:56.063"</f>
        <v>17:57:56.063</v>
      </c>
      <c r="T280" t="str">
        <f>"17:57:55.863"</f>
        <v>17:57:55.863</v>
      </c>
      <c r="U280" t="str">
        <f t="shared" si="28"/>
        <v>A334DD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9</v>
      </c>
      <c r="AF280" t="s">
        <v>126</v>
      </c>
      <c r="AG280">
        <v>0</v>
      </c>
      <c r="AH280">
        <v>0</v>
      </c>
      <c r="AI280">
        <v>1</v>
      </c>
      <c r="AJ280">
        <v>0</v>
      </c>
      <c r="AK280" t="s">
        <v>338</v>
      </c>
      <c r="AL280">
        <v>64.769576000000001</v>
      </c>
      <c r="AM280" t="s">
        <v>339</v>
      </c>
      <c r="AN280">
        <v>-147.944062</v>
      </c>
      <c r="AO280">
        <v>100</v>
      </c>
      <c r="AP280">
        <v>1000</v>
      </c>
      <c r="AQ280" t="s">
        <v>138</v>
      </c>
      <c r="AR280">
        <v>-89</v>
      </c>
      <c r="AS280">
        <v>-100</v>
      </c>
      <c r="AT280">
        <v>192</v>
      </c>
      <c r="BB280" t="str">
        <f t="shared" si="29"/>
        <v>0610</v>
      </c>
      <c r="BC280">
        <v>1</v>
      </c>
      <c r="BD280" t="str">
        <f t="shared" si="30"/>
        <v xml:space="preserve">N3054V  </v>
      </c>
      <c r="BE280">
        <v>2</v>
      </c>
      <c r="BG280">
        <v>0</v>
      </c>
      <c r="BH280">
        <v>0</v>
      </c>
      <c r="BI280">
        <v>0</v>
      </c>
      <c r="BJ280">
        <v>1050</v>
      </c>
      <c r="BK280">
        <v>50</v>
      </c>
      <c r="BL280" t="s">
        <v>129</v>
      </c>
      <c r="BM280">
        <v>1</v>
      </c>
      <c r="BN280">
        <v>1</v>
      </c>
      <c r="BO280">
        <v>1</v>
      </c>
      <c r="BP280">
        <v>0</v>
      </c>
      <c r="BT280">
        <v>0</v>
      </c>
      <c r="BU280">
        <v>0</v>
      </c>
      <c r="CE280" t="str">
        <f>"17:57:56.065"</f>
        <v>17:57:56.065</v>
      </c>
      <c r="CF280">
        <v>65139659</v>
      </c>
      <c r="CS280">
        <v>2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130</v>
      </c>
      <c r="DA280">
        <v>142</v>
      </c>
      <c r="DB280">
        <v>2</v>
      </c>
      <c r="DC280" t="s">
        <v>131</v>
      </c>
      <c r="DD280" t="s">
        <v>132</v>
      </c>
      <c r="DG280">
        <v>14163483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"04/23/2024 17:57:56.381"</f>
        <v>04/23/2024 17:57:56.381</v>
      </c>
      <c r="C281" t="str">
        <f t="shared" si="31"/>
        <v>FFDFD3C0</v>
      </c>
      <c r="D281" t="s">
        <v>123</v>
      </c>
      <c r="E281">
        <v>21</v>
      </c>
      <c r="F281">
        <v>1021</v>
      </c>
      <c r="G281" t="s">
        <v>124</v>
      </c>
      <c r="J281" t="s">
        <v>125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"17:57:56.063"</f>
        <v>17:57:56.063</v>
      </c>
      <c r="T281" t="str">
        <f>"17:57:55.863"</f>
        <v>17:57:55.863</v>
      </c>
      <c r="U281" t="str">
        <f t="shared" si="28"/>
        <v>A334DD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9</v>
      </c>
      <c r="AF281" t="s">
        <v>126</v>
      </c>
      <c r="AG281">
        <v>0</v>
      </c>
      <c r="AH281">
        <v>0</v>
      </c>
      <c r="AI281">
        <v>1</v>
      </c>
      <c r="AJ281">
        <v>0</v>
      </c>
      <c r="AK281" t="s">
        <v>338</v>
      </c>
      <c r="AL281">
        <v>64.769576000000001</v>
      </c>
      <c r="AM281" t="s">
        <v>339</v>
      </c>
      <c r="AN281">
        <v>-147.944062</v>
      </c>
      <c r="AO281">
        <v>100</v>
      </c>
      <c r="AP281">
        <v>1000</v>
      </c>
      <c r="AQ281" t="s">
        <v>138</v>
      </c>
      <c r="AR281">
        <v>-89</v>
      </c>
      <c r="AS281">
        <v>-100</v>
      </c>
      <c r="AT281">
        <v>192</v>
      </c>
      <c r="BB281" t="str">
        <f t="shared" si="29"/>
        <v>0610</v>
      </c>
      <c r="BC281">
        <v>1</v>
      </c>
      <c r="BD281" t="str">
        <f t="shared" si="30"/>
        <v xml:space="preserve">N3054V  </v>
      </c>
      <c r="BE281">
        <v>2</v>
      </c>
      <c r="BG281">
        <v>0</v>
      </c>
      <c r="BH281">
        <v>0</v>
      </c>
      <c r="BI281">
        <v>0</v>
      </c>
      <c r="BJ281">
        <v>1050</v>
      </c>
      <c r="BK281">
        <v>50</v>
      </c>
      <c r="BL281" t="s">
        <v>129</v>
      </c>
      <c r="BM281">
        <v>1</v>
      </c>
      <c r="BN281">
        <v>1</v>
      </c>
      <c r="BO281">
        <v>1</v>
      </c>
      <c r="BP281">
        <v>0</v>
      </c>
      <c r="BT281">
        <v>0</v>
      </c>
      <c r="BU281">
        <v>0</v>
      </c>
      <c r="CE281" t="str">
        <f>"17:57:56.065"</f>
        <v>17:57:56.065</v>
      </c>
      <c r="CF281">
        <v>65139659</v>
      </c>
      <c r="CS281">
        <v>2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130</v>
      </c>
      <c r="DA281">
        <v>142</v>
      </c>
      <c r="DB281">
        <v>2</v>
      </c>
      <c r="DC281" t="s">
        <v>131</v>
      </c>
      <c r="DD281" t="s">
        <v>132</v>
      </c>
      <c r="DG281">
        <v>14163483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"04/23/2024 17:57:56.475"</f>
        <v>04/23/2024 17:57:56.475</v>
      </c>
      <c r="C282" t="str">
        <f t="shared" si="31"/>
        <v>FFDFD3C0</v>
      </c>
      <c r="D282" t="s">
        <v>133</v>
      </c>
      <c r="E282">
        <v>20</v>
      </c>
      <c r="H282">
        <v>329</v>
      </c>
      <c r="I282" t="s">
        <v>134</v>
      </c>
      <c r="J282" t="s">
        <v>135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"17:57:56.063"</f>
        <v>17:57:56.063</v>
      </c>
      <c r="T282" t="str">
        <f>"17:57:55.863"</f>
        <v>17:57:55.863</v>
      </c>
      <c r="U282" t="str">
        <f t="shared" si="28"/>
        <v>A334DD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9</v>
      </c>
      <c r="AF282" t="s">
        <v>126</v>
      </c>
      <c r="AG282">
        <v>0</v>
      </c>
      <c r="AH282">
        <v>0</v>
      </c>
      <c r="AI282">
        <v>1</v>
      </c>
      <c r="AJ282">
        <v>0</v>
      </c>
      <c r="AK282" t="s">
        <v>338</v>
      </c>
      <c r="AL282">
        <v>64.769576000000001</v>
      </c>
      <c r="AM282" t="s">
        <v>339</v>
      </c>
      <c r="AN282">
        <v>-147.944062</v>
      </c>
      <c r="AO282">
        <v>100</v>
      </c>
      <c r="AP282">
        <v>1000</v>
      </c>
      <c r="AQ282" t="s">
        <v>138</v>
      </c>
      <c r="AR282">
        <v>-89</v>
      </c>
      <c r="AS282">
        <v>-100</v>
      </c>
      <c r="AT282">
        <v>192</v>
      </c>
      <c r="BB282" t="str">
        <f t="shared" si="29"/>
        <v>0610</v>
      </c>
      <c r="BC282">
        <v>1</v>
      </c>
      <c r="BD282" t="str">
        <f t="shared" si="30"/>
        <v xml:space="preserve">N3054V  </v>
      </c>
      <c r="BE282">
        <v>2</v>
      </c>
      <c r="BG282">
        <v>0</v>
      </c>
      <c r="BH282">
        <v>0</v>
      </c>
      <c r="BI282">
        <v>0</v>
      </c>
      <c r="BJ282">
        <v>1050</v>
      </c>
      <c r="BK282">
        <v>50</v>
      </c>
      <c r="BL282" t="s">
        <v>129</v>
      </c>
      <c r="BM282">
        <v>1</v>
      </c>
      <c r="BN282">
        <v>1</v>
      </c>
      <c r="BO282">
        <v>1</v>
      </c>
      <c r="BP282">
        <v>0</v>
      </c>
      <c r="BT282">
        <v>0</v>
      </c>
      <c r="BU282">
        <v>0</v>
      </c>
      <c r="CE282" t="str">
        <f>"17:57:56.065"</f>
        <v>17:57:56.065</v>
      </c>
      <c r="CF282">
        <v>65139659</v>
      </c>
      <c r="CS282">
        <v>2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130</v>
      </c>
      <c r="DA282">
        <v>142</v>
      </c>
      <c r="DB282">
        <v>2</v>
      </c>
      <c r="DC282" t="s">
        <v>131</v>
      </c>
      <c r="DD282" t="s">
        <v>132</v>
      </c>
      <c r="DG282">
        <v>14163483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"04/23/2024 17:57:57.600"</f>
        <v>04/23/2024 17:57:57.600</v>
      </c>
      <c r="C283" t="str">
        <f t="shared" si="31"/>
        <v>FFDFD3C0</v>
      </c>
      <c r="D283" t="s">
        <v>133</v>
      </c>
      <c r="E283">
        <v>20</v>
      </c>
      <c r="H283">
        <v>329</v>
      </c>
      <c r="I283" t="s">
        <v>134</v>
      </c>
      <c r="J283" t="s">
        <v>135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 t="shared" ref="S283:T285" si="32">"17:57:56.961"</f>
        <v>17:57:56.961</v>
      </c>
      <c r="T283" t="str">
        <f t="shared" si="32"/>
        <v>17:57:56.961</v>
      </c>
      <c r="U283" t="str">
        <f t="shared" si="28"/>
        <v>A334DD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9</v>
      </c>
      <c r="AF283" t="s">
        <v>135</v>
      </c>
      <c r="AG283">
        <v>0</v>
      </c>
      <c r="AH283">
        <v>3</v>
      </c>
      <c r="AI283">
        <v>1</v>
      </c>
      <c r="AJ283">
        <v>0</v>
      </c>
      <c r="AK283" t="s">
        <v>340</v>
      </c>
      <c r="AL283">
        <v>64.769167999999993</v>
      </c>
      <c r="AM283" t="s">
        <v>341</v>
      </c>
      <c r="AN283">
        <v>-147.94485599999999</v>
      </c>
      <c r="AO283">
        <v>100</v>
      </c>
      <c r="AP283">
        <v>1000</v>
      </c>
      <c r="AQ283" t="s">
        <v>138</v>
      </c>
      <c r="AR283">
        <v>-89</v>
      </c>
      <c r="AS283">
        <v>-100</v>
      </c>
      <c r="AT283">
        <v>128</v>
      </c>
      <c r="BB283" t="str">
        <f t="shared" si="29"/>
        <v>0610</v>
      </c>
      <c r="BC283">
        <v>1</v>
      </c>
      <c r="BD283" t="str">
        <f t="shared" si="30"/>
        <v xml:space="preserve">N3054V  </v>
      </c>
      <c r="BE283">
        <v>2</v>
      </c>
      <c r="BG283">
        <v>0</v>
      </c>
      <c r="BH283">
        <v>0</v>
      </c>
      <c r="BI283">
        <v>0</v>
      </c>
      <c r="BJ283">
        <v>1050</v>
      </c>
      <c r="BK283">
        <v>50</v>
      </c>
      <c r="BL283" t="s">
        <v>342</v>
      </c>
      <c r="BM283">
        <v>1</v>
      </c>
      <c r="BN283">
        <v>1</v>
      </c>
      <c r="BO283">
        <v>1</v>
      </c>
      <c r="BP283">
        <v>0</v>
      </c>
      <c r="BS283">
        <v>0.04</v>
      </c>
      <c r="BT283">
        <v>0</v>
      </c>
      <c r="BU283">
        <v>0</v>
      </c>
      <c r="CE283" t="str">
        <f>"17:57:56.965"</f>
        <v>17:57:56.965</v>
      </c>
      <c r="CF283">
        <v>965051965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4</v>
      </c>
      <c r="CY283">
        <v>7</v>
      </c>
      <c r="CZ283" t="s">
        <v>130</v>
      </c>
      <c r="DA283">
        <v>142</v>
      </c>
      <c r="DB283">
        <v>3</v>
      </c>
      <c r="DC283" t="s">
        <v>131</v>
      </c>
      <c r="DD283" t="s">
        <v>132</v>
      </c>
      <c r="DG283">
        <v>72805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25">
      <c r="A284" t="str">
        <f>"04/23/2024 17:57:57.600"</f>
        <v>04/23/2024 17:57:57.600</v>
      </c>
      <c r="C284" t="str">
        <f t="shared" si="31"/>
        <v>FFDFD3C0</v>
      </c>
      <c r="D284" t="s">
        <v>139</v>
      </c>
      <c r="E284">
        <v>1</v>
      </c>
      <c r="H284">
        <v>216</v>
      </c>
      <c r="I284" t="s">
        <v>140</v>
      </c>
      <c r="J284" t="s">
        <v>141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 t="shared" si="32"/>
        <v>17:57:56.961</v>
      </c>
      <c r="T284" t="str">
        <f t="shared" si="32"/>
        <v>17:57:56.961</v>
      </c>
      <c r="U284" t="str">
        <f t="shared" si="28"/>
        <v>A334DD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9</v>
      </c>
      <c r="AF284" t="s">
        <v>135</v>
      </c>
      <c r="AG284">
        <v>0</v>
      </c>
      <c r="AH284">
        <v>3</v>
      </c>
      <c r="AI284">
        <v>1</v>
      </c>
      <c r="AJ284">
        <v>0</v>
      </c>
      <c r="AK284" t="s">
        <v>340</v>
      </c>
      <c r="AL284">
        <v>64.769167999999993</v>
      </c>
      <c r="AM284" t="s">
        <v>341</v>
      </c>
      <c r="AN284">
        <v>-147.94485599999999</v>
      </c>
      <c r="AO284">
        <v>100</v>
      </c>
      <c r="AP284">
        <v>1000</v>
      </c>
      <c r="AQ284" t="s">
        <v>138</v>
      </c>
      <c r="AR284">
        <v>-89</v>
      </c>
      <c r="AS284">
        <v>-100</v>
      </c>
      <c r="AT284">
        <v>128</v>
      </c>
      <c r="BB284" t="str">
        <f t="shared" si="29"/>
        <v>0610</v>
      </c>
      <c r="BC284">
        <v>1</v>
      </c>
      <c r="BD284" t="str">
        <f t="shared" si="30"/>
        <v xml:space="preserve">N3054V  </v>
      </c>
      <c r="BE284">
        <v>2</v>
      </c>
      <c r="BG284">
        <v>0</v>
      </c>
      <c r="BH284">
        <v>0</v>
      </c>
      <c r="BI284">
        <v>0</v>
      </c>
      <c r="BJ284">
        <v>1050</v>
      </c>
      <c r="BK284">
        <v>50</v>
      </c>
      <c r="BL284" t="s">
        <v>342</v>
      </c>
      <c r="BM284">
        <v>1</v>
      </c>
      <c r="BN284">
        <v>1</v>
      </c>
      <c r="BO284">
        <v>1</v>
      </c>
      <c r="BP284">
        <v>0</v>
      </c>
      <c r="BS284">
        <v>0.04</v>
      </c>
      <c r="BT284">
        <v>0</v>
      </c>
      <c r="BU284">
        <v>0</v>
      </c>
      <c r="CE284" t="str">
        <f>"17:57:56.965"</f>
        <v>17:57:56.965</v>
      </c>
      <c r="CF284">
        <v>965051965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4</v>
      </c>
      <c r="CY284">
        <v>7</v>
      </c>
      <c r="CZ284" t="s">
        <v>130</v>
      </c>
      <c r="DA284">
        <v>142</v>
      </c>
      <c r="DB284">
        <v>3</v>
      </c>
      <c r="DC284" t="s">
        <v>131</v>
      </c>
      <c r="DD284" t="s">
        <v>132</v>
      </c>
      <c r="DG284">
        <v>72805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"04/23/2024 17:57:57.662"</f>
        <v>04/23/2024 17:57:57.662</v>
      </c>
      <c r="C285" t="str">
        <f t="shared" si="31"/>
        <v>FFDFD3C0</v>
      </c>
      <c r="D285" t="s">
        <v>123</v>
      </c>
      <c r="E285">
        <v>21</v>
      </c>
      <c r="F285">
        <v>1021</v>
      </c>
      <c r="G285" t="s">
        <v>124</v>
      </c>
      <c r="J285" t="s">
        <v>125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 t="shared" si="32"/>
        <v>17:57:56.961</v>
      </c>
      <c r="T285" t="str">
        <f t="shared" si="32"/>
        <v>17:57:56.961</v>
      </c>
      <c r="U285" t="str">
        <f t="shared" si="28"/>
        <v>A334DD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9</v>
      </c>
      <c r="AF285" t="s">
        <v>126</v>
      </c>
      <c r="AG285">
        <v>0</v>
      </c>
      <c r="AH285">
        <v>0</v>
      </c>
      <c r="AI285">
        <v>1</v>
      </c>
      <c r="AJ285">
        <v>0</v>
      </c>
      <c r="AK285" t="s">
        <v>340</v>
      </c>
      <c r="AL285">
        <v>64.769167999999993</v>
      </c>
      <c r="AM285" t="s">
        <v>341</v>
      </c>
      <c r="AN285">
        <v>-147.94485599999999</v>
      </c>
      <c r="AO285">
        <v>100</v>
      </c>
      <c r="AP285">
        <v>1000</v>
      </c>
      <c r="AQ285" t="s">
        <v>138</v>
      </c>
      <c r="AR285">
        <v>-89</v>
      </c>
      <c r="AS285">
        <v>-100</v>
      </c>
      <c r="AT285">
        <v>128</v>
      </c>
      <c r="BB285" t="str">
        <f t="shared" si="29"/>
        <v>0610</v>
      </c>
      <c r="BC285">
        <v>1</v>
      </c>
      <c r="BD285" t="str">
        <f t="shared" si="30"/>
        <v xml:space="preserve">N3054V  </v>
      </c>
      <c r="BE285">
        <v>2</v>
      </c>
      <c r="BG285">
        <v>0</v>
      </c>
      <c r="BH285">
        <v>0</v>
      </c>
      <c r="BI285">
        <v>0</v>
      </c>
      <c r="BJ285">
        <v>1050</v>
      </c>
      <c r="BK285">
        <v>50</v>
      </c>
      <c r="BL285" t="s">
        <v>129</v>
      </c>
      <c r="BM285">
        <v>1</v>
      </c>
      <c r="BN285">
        <v>1</v>
      </c>
      <c r="BO285">
        <v>1</v>
      </c>
      <c r="BP285">
        <v>0</v>
      </c>
      <c r="BT285">
        <v>0</v>
      </c>
      <c r="BU285">
        <v>0</v>
      </c>
      <c r="CE285" t="str">
        <f>"17:57:56.965"</f>
        <v>17:57:56.965</v>
      </c>
      <c r="CF285">
        <v>965051965</v>
      </c>
      <c r="CS285">
        <v>2</v>
      </c>
      <c r="CT285">
        <v>2</v>
      </c>
      <c r="CU285">
        <v>0</v>
      </c>
      <c r="CV285">
        <v>2</v>
      </c>
      <c r="CW285">
        <v>0</v>
      </c>
      <c r="CX285">
        <v>4</v>
      </c>
      <c r="CY285">
        <v>7</v>
      </c>
      <c r="CZ285" t="s">
        <v>130</v>
      </c>
      <c r="DA285">
        <v>142</v>
      </c>
      <c r="DB285">
        <v>3</v>
      </c>
      <c r="DC285" t="s">
        <v>131</v>
      </c>
      <c r="DD285" t="s">
        <v>132</v>
      </c>
      <c r="DG285">
        <v>72805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"04/23/2024 17:57:58.912"</f>
        <v>04/23/2024 17:57:58.912</v>
      </c>
      <c r="C286" t="str">
        <f t="shared" si="31"/>
        <v>FFDFD3C0</v>
      </c>
      <c r="D286" t="s">
        <v>123</v>
      </c>
      <c r="E286">
        <v>21</v>
      </c>
      <c r="F286">
        <v>1021</v>
      </c>
      <c r="G286" t="s">
        <v>124</v>
      </c>
      <c r="J286" t="s">
        <v>125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"17:57:58.492"</f>
        <v>17:57:58.492</v>
      </c>
      <c r="T286" t="str">
        <f>"17:57:58.092"</f>
        <v>17:57:58.092</v>
      </c>
      <c r="U286" t="str">
        <f t="shared" si="28"/>
        <v>A334DD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9</v>
      </c>
      <c r="AF286" t="s">
        <v>135</v>
      </c>
      <c r="AG286">
        <v>0</v>
      </c>
      <c r="AH286">
        <v>3</v>
      </c>
      <c r="AI286">
        <v>1</v>
      </c>
      <c r="AJ286">
        <v>0</v>
      </c>
      <c r="AK286" t="s">
        <v>343</v>
      </c>
      <c r="AL286">
        <v>64.768460000000005</v>
      </c>
      <c r="AM286" t="s">
        <v>344</v>
      </c>
      <c r="AN286">
        <v>-147.946358</v>
      </c>
      <c r="AO286">
        <v>100</v>
      </c>
      <c r="AP286">
        <v>1000</v>
      </c>
      <c r="AQ286" t="s">
        <v>138</v>
      </c>
      <c r="AR286">
        <v>-89</v>
      </c>
      <c r="AS286">
        <v>-100</v>
      </c>
      <c r="AT286">
        <v>128</v>
      </c>
      <c r="BB286" t="str">
        <f t="shared" si="29"/>
        <v>0610</v>
      </c>
      <c r="BC286">
        <v>1</v>
      </c>
      <c r="BD286" t="str">
        <f t="shared" si="30"/>
        <v xml:space="preserve">N3054V  </v>
      </c>
      <c r="BE286">
        <v>2</v>
      </c>
      <c r="BG286">
        <v>0</v>
      </c>
      <c r="BH286">
        <v>0</v>
      </c>
      <c r="BI286">
        <v>0</v>
      </c>
      <c r="BJ286">
        <v>1050</v>
      </c>
      <c r="BK286">
        <v>50</v>
      </c>
      <c r="BL286" t="s">
        <v>342</v>
      </c>
      <c r="BM286">
        <v>1</v>
      </c>
      <c r="BN286">
        <v>1</v>
      </c>
      <c r="BO286">
        <v>1</v>
      </c>
      <c r="BP286">
        <v>0</v>
      </c>
      <c r="BS286">
        <v>0.04</v>
      </c>
      <c r="BT286">
        <v>0</v>
      </c>
      <c r="BU286">
        <v>0</v>
      </c>
      <c r="CE286" t="str">
        <f>"17:57:58.495"</f>
        <v>17:57:58.495</v>
      </c>
      <c r="CF286">
        <v>494902945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5</v>
      </c>
      <c r="CY286">
        <v>7</v>
      </c>
      <c r="CZ286" t="s">
        <v>130</v>
      </c>
      <c r="DA286">
        <v>142</v>
      </c>
      <c r="DB286">
        <v>2</v>
      </c>
      <c r="DC286" t="s">
        <v>131</v>
      </c>
      <c r="DD286" t="s">
        <v>132</v>
      </c>
      <c r="DG286">
        <v>14163623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"04/23/2024 17:57:58.912"</f>
        <v>04/23/2024 17:57:58.912</v>
      </c>
      <c r="C287" t="str">
        <f t="shared" si="31"/>
        <v>FFDFD3C0</v>
      </c>
      <c r="D287" t="s">
        <v>133</v>
      </c>
      <c r="E287">
        <v>20</v>
      </c>
      <c r="H287">
        <v>329</v>
      </c>
      <c r="I287" t="s">
        <v>134</v>
      </c>
      <c r="J287" t="s">
        <v>135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"17:57:58.492"</f>
        <v>17:57:58.492</v>
      </c>
      <c r="T287" t="str">
        <f>"17:57:58.092"</f>
        <v>17:57:58.092</v>
      </c>
      <c r="U287" t="str">
        <f t="shared" si="28"/>
        <v>A334DD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9</v>
      </c>
      <c r="AF287" t="s">
        <v>135</v>
      </c>
      <c r="AG287">
        <v>0</v>
      </c>
      <c r="AH287">
        <v>3</v>
      </c>
      <c r="AI287">
        <v>1</v>
      </c>
      <c r="AJ287">
        <v>0</v>
      </c>
      <c r="AK287" t="s">
        <v>343</v>
      </c>
      <c r="AL287">
        <v>64.768460000000005</v>
      </c>
      <c r="AM287" t="s">
        <v>344</v>
      </c>
      <c r="AN287">
        <v>-147.946358</v>
      </c>
      <c r="AO287">
        <v>100</v>
      </c>
      <c r="AP287">
        <v>1000</v>
      </c>
      <c r="AQ287" t="s">
        <v>138</v>
      </c>
      <c r="AR287">
        <v>-89</v>
      </c>
      <c r="AS287">
        <v>-100</v>
      </c>
      <c r="AT287">
        <v>128</v>
      </c>
      <c r="BB287" t="str">
        <f t="shared" si="29"/>
        <v>0610</v>
      </c>
      <c r="BC287">
        <v>1</v>
      </c>
      <c r="BD287" t="str">
        <f t="shared" si="30"/>
        <v xml:space="preserve">N3054V  </v>
      </c>
      <c r="BE287">
        <v>2</v>
      </c>
      <c r="BG287">
        <v>0</v>
      </c>
      <c r="BH287">
        <v>0</v>
      </c>
      <c r="BI287">
        <v>0</v>
      </c>
      <c r="BJ287">
        <v>1050</v>
      </c>
      <c r="BK287">
        <v>50</v>
      </c>
      <c r="BL287" t="s">
        <v>342</v>
      </c>
      <c r="BM287">
        <v>1</v>
      </c>
      <c r="BN287">
        <v>1</v>
      </c>
      <c r="BO287">
        <v>1</v>
      </c>
      <c r="BP287">
        <v>0</v>
      </c>
      <c r="BS287">
        <v>0.04</v>
      </c>
      <c r="BT287">
        <v>0</v>
      </c>
      <c r="BU287">
        <v>0</v>
      </c>
      <c r="CE287" t="str">
        <f>"17:57:58.495"</f>
        <v>17:57:58.495</v>
      </c>
      <c r="CF287">
        <v>494902945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5</v>
      </c>
      <c r="CY287">
        <v>7</v>
      </c>
      <c r="CZ287" t="s">
        <v>130</v>
      </c>
      <c r="DA287">
        <v>142</v>
      </c>
      <c r="DB287">
        <v>2</v>
      </c>
      <c r="DC287" t="s">
        <v>131</v>
      </c>
      <c r="DD287" t="s">
        <v>132</v>
      </c>
      <c r="DG287">
        <v>14163623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"04/23/2024 17:57:58.912"</f>
        <v>04/23/2024 17:57:58.912</v>
      </c>
      <c r="C288" t="str">
        <f t="shared" si="31"/>
        <v>FFDFD3C0</v>
      </c>
      <c r="D288" t="s">
        <v>139</v>
      </c>
      <c r="E288">
        <v>1</v>
      </c>
      <c r="H288">
        <v>216</v>
      </c>
      <c r="I288" t="s">
        <v>140</v>
      </c>
      <c r="J288" t="s">
        <v>141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"17:57:58.492"</f>
        <v>17:57:58.492</v>
      </c>
      <c r="T288" t="str">
        <f>"17:57:58.092"</f>
        <v>17:57:58.092</v>
      </c>
      <c r="U288" t="str">
        <f t="shared" si="28"/>
        <v>A334DD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9</v>
      </c>
      <c r="AF288" t="s">
        <v>135</v>
      </c>
      <c r="AG288">
        <v>0</v>
      </c>
      <c r="AH288">
        <v>3</v>
      </c>
      <c r="AI288">
        <v>1</v>
      </c>
      <c r="AJ288">
        <v>0</v>
      </c>
      <c r="AK288" t="s">
        <v>343</v>
      </c>
      <c r="AL288">
        <v>64.768460000000005</v>
      </c>
      <c r="AM288" t="s">
        <v>344</v>
      </c>
      <c r="AN288">
        <v>-147.946358</v>
      </c>
      <c r="AO288">
        <v>100</v>
      </c>
      <c r="AP288">
        <v>1000</v>
      </c>
      <c r="AQ288" t="s">
        <v>138</v>
      </c>
      <c r="AR288">
        <v>-89</v>
      </c>
      <c r="AS288">
        <v>-100</v>
      </c>
      <c r="AT288">
        <v>128</v>
      </c>
      <c r="BB288" t="str">
        <f t="shared" si="29"/>
        <v>0610</v>
      </c>
      <c r="BC288">
        <v>1</v>
      </c>
      <c r="BD288" t="str">
        <f t="shared" si="30"/>
        <v xml:space="preserve">N3054V  </v>
      </c>
      <c r="BE288">
        <v>2</v>
      </c>
      <c r="BG288">
        <v>0</v>
      </c>
      <c r="BH288">
        <v>0</v>
      </c>
      <c r="BI288">
        <v>0</v>
      </c>
      <c r="BJ288">
        <v>1050</v>
      </c>
      <c r="BK288">
        <v>50</v>
      </c>
      <c r="BL288" t="s">
        <v>342</v>
      </c>
      <c r="BM288">
        <v>1</v>
      </c>
      <c r="BN288">
        <v>1</v>
      </c>
      <c r="BO288">
        <v>1</v>
      </c>
      <c r="BP288">
        <v>0</v>
      </c>
      <c r="BS288">
        <v>0.04</v>
      </c>
      <c r="BT288">
        <v>0</v>
      </c>
      <c r="BU288">
        <v>0</v>
      </c>
      <c r="CE288" t="str">
        <f>"17:57:58.495"</f>
        <v>17:57:58.495</v>
      </c>
      <c r="CF288">
        <v>494902945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5</v>
      </c>
      <c r="CY288">
        <v>7</v>
      </c>
      <c r="CZ288" t="s">
        <v>130</v>
      </c>
      <c r="DA288">
        <v>142</v>
      </c>
      <c r="DB288">
        <v>2</v>
      </c>
      <c r="DC288" t="s">
        <v>131</v>
      </c>
      <c r="DD288" t="s">
        <v>132</v>
      </c>
      <c r="DG288">
        <v>14163623</v>
      </c>
      <c r="DI288">
        <v>0</v>
      </c>
      <c r="DJ288">
        <v>0</v>
      </c>
      <c r="DK288">
        <v>1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"04/23/2024 17:58:00.490"</f>
        <v>04/23/2024 17:58:00.490</v>
      </c>
      <c r="C289" t="str">
        <f t="shared" si="31"/>
        <v>FFDFD3C0</v>
      </c>
      <c r="D289" t="s">
        <v>123</v>
      </c>
      <c r="E289">
        <v>21</v>
      </c>
      <c r="F289">
        <v>1021</v>
      </c>
      <c r="G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"17:57:59.961"</f>
        <v>17:57:59.961</v>
      </c>
      <c r="T289" t="str">
        <f>"17:57:59.661"</f>
        <v>17:57:59.661</v>
      </c>
      <c r="U289" t="str">
        <f t="shared" si="28"/>
        <v>A334DD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9</v>
      </c>
      <c r="AF289" t="s">
        <v>135</v>
      </c>
      <c r="AG289">
        <v>0</v>
      </c>
      <c r="AH289">
        <v>3</v>
      </c>
      <c r="AI289">
        <v>1</v>
      </c>
      <c r="AJ289">
        <v>0</v>
      </c>
      <c r="AK289" t="s">
        <v>345</v>
      </c>
      <c r="AL289">
        <v>64.767752000000002</v>
      </c>
      <c r="AM289" t="s">
        <v>346</v>
      </c>
      <c r="AN289">
        <v>-147.947731</v>
      </c>
      <c r="AO289">
        <v>100</v>
      </c>
      <c r="AP289">
        <v>1000</v>
      </c>
      <c r="AQ289" t="s">
        <v>138</v>
      </c>
      <c r="AR289">
        <v>-91</v>
      </c>
      <c r="AS289">
        <v>-100</v>
      </c>
      <c r="AT289">
        <v>128</v>
      </c>
      <c r="BB289" t="str">
        <f t="shared" si="29"/>
        <v>0610</v>
      </c>
      <c r="BC289">
        <v>1</v>
      </c>
      <c r="BD289" t="str">
        <f t="shared" si="30"/>
        <v xml:space="preserve">N3054V  </v>
      </c>
      <c r="BE289">
        <v>2</v>
      </c>
      <c r="BG289">
        <v>0</v>
      </c>
      <c r="BH289">
        <v>0</v>
      </c>
      <c r="BI289">
        <v>0</v>
      </c>
      <c r="BJ289">
        <v>1050</v>
      </c>
      <c r="BK289">
        <v>50</v>
      </c>
      <c r="BL289" t="s">
        <v>342</v>
      </c>
      <c r="BM289">
        <v>1</v>
      </c>
      <c r="BN289">
        <v>1</v>
      </c>
      <c r="BO289">
        <v>1</v>
      </c>
      <c r="BP289">
        <v>0</v>
      </c>
      <c r="BS289">
        <v>0</v>
      </c>
      <c r="BT289">
        <v>0</v>
      </c>
      <c r="BU289">
        <v>0</v>
      </c>
      <c r="CE289" t="str">
        <f>"17:57:59.965"</f>
        <v>17:57:59.965</v>
      </c>
      <c r="CF289">
        <v>964759712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4</v>
      </c>
      <c r="CY289">
        <v>7</v>
      </c>
      <c r="CZ289" t="s">
        <v>130</v>
      </c>
      <c r="DA289">
        <v>142</v>
      </c>
      <c r="DB289">
        <v>2</v>
      </c>
      <c r="DC289" t="s">
        <v>131</v>
      </c>
      <c r="DD289" t="s">
        <v>132</v>
      </c>
      <c r="DG289">
        <v>14163705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"04/23/2024 17:58:00.537"</f>
        <v>04/23/2024 17:58:00.537</v>
      </c>
      <c r="C290" t="str">
        <f t="shared" si="31"/>
        <v>FFDFD3C0</v>
      </c>
      <c r="D290" t="s">
        <v>133</v>
      </c>
      <c r="E290">
        <v>20</v>
      </c>
      <c r="H290">
        <v>329</v>
      </c>
      <c r="I290" t="s">
        <v>134</v>
      </c>
      <c r="J290" t="s">
        <v>135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"17:57:59.961"</f>
        <v>17:57:59.961</v>
      </c>
      <c r="T290" t="str">
        <f>"17:57:59.661"</f>
        <v>17:57:59.661</v>
      </c>
      <c r="U290" t="str">
        <f t="shared" si="28"/>
        <v>A334DD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9</v>
      </c>
      <c r="AF290" t="s">
        <v>135</v>
      </c>
      <c r="AG290">
        <v>0</v>
      </c>
      <c r="AH290">
        <v>3</v>
      </c>
      <c r="AI290">
        <v>1</v>
      </c>
      <c r="AJ290">
        <v>0</v>
      </c>
      <c r="AK290" t="s">
        <v>345</v>
      </c>
      <c r="AL290">
        <v>64.767752000000002</v>
      </c>
      <c r="AM290" t="s">
        <v>346</v>
      </c>
      <c r="AN290">
        <v>-147.947731</v>
      </c>
      <c r="AO290">
        <v>100</v>
      </c>
      <c r="AP290">
        <v>1000</v>
      </c>
      <c r="AQ290" t="s">
        <v>138</v>
      </c>
      <c r="AR290">
        <v>-91</v>
      </c>
      <c r="AS290">
        <v>-100</v>
      </c>
      <c r="AT290">
        <v>128</v>
      </c>
      <c r="BB290" t="str">
        <f t="shared" si="29"/>
        <v>0610</v>
      </c>
      <c r="BC290">
        <v>1</v>
      </c>
      <c r="BD290" t="str">
        <f t="shared" si="30"/>
        <v xml:space="preserve">N3054V  </v>
      </c>
      <c r="BE290">
        <v>2</v>
      </c>
      <c r="BG290">
        <v>0</v>
      </c>
      <c r="BH290">
        <v>0</v>
      </c>
      <c r="BI290">
        <v>0</v>
      </c>
      <c r="BJ290">
        <v>1050</v>
      </c>
      <c r="BK290">
        <v>50</v>
      </c>
      <c r="BL290" t="s">
        <v>342</v>
      </c>
      <c r="BM290">
        <v>1</v>
      </c>
      <c r="BN290">
        <v>1</v>
      </c>
      <c r="BO290">
        <v>1</v>
      </c>
      <c r="BP290">
        <v>0</v>
      </c>
      <c r="BS290">
        <v>0</v>
      </c>
      <c r="BT290">
        <v>0</v>
      </c>
      <c r="BU290">
        <v>0</v>
      </c>
      <c r="CE290" t="str">
        <f>"17:57:59.965"</f>
        <v>17:57:59.965</v>
      </c>
      <c r="CF290">
        <v>964759712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4</v>
      </c>
      <c r="CY290">
        <v>7</v>
      </c>
      <c r="CZ290" t="s">
        <v>130</v>
      </c>
      <c r="DA290">
        <v>142</v>
      </c>
      <c r="DB290">
        <v>2</v>
      </c>
      <c r="DC290" t="s">
        <v>131</v>
      </c>
      <c r="DD290" t="s">
        <v>132</v>
      </c>
      <c r="DG290">
        <v>14163705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"04/23/2024 17:58:00.537"</f>
        <v>04/23/2024 17:58:00.537</v>
      </c>
      <c r="C291" t="str">
        <f t="shared" si="31"/>
        <v>FFDFD3C0</v>
      </c>
      <c r="D291" t="s">
        <v>139</v>
      </c>
      <c r="E291">
        <v>1</v>
      </c>
      <c r="H291">
        <v>216</v>
      </c>
      <c r="I291" t="s">
        <v>140</v>
      </c>
      <c r="J291" t="s">
        <v>141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"17:57:59.961"</f>
        <v>17:57:59.961</v>
      </c>
      <c r="T291" t="str">
        <f>"17:57:59.661"</f>
        <v>17:57:59.661</v>
      </c>
      <c r="U291" t="str">
        <f t="shared" si="28"/>
        <v>A334DD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9</v>
      </c>
      <c r="AF291" t="s">
        <v>135</v>
      </c>
      <c r="AG291">
        <v>0</v>
      </c>
      <c r="AH291">
        <v>3</v>
      </c>
      <c r="AI291">
        <v>1</v>
      </c>
      <c r="AJ291">
        <v>0</v>
      </c>
      <c r="AK291" t="s">
        <v>345</v>
      </c>
      <c r="AL291">
        <v>64.767752000000002</v>
      </c>
      <c r="AM291" t="s">
        <v>346</v>
      </c>
      <c r="AN291">
        <v>-147.947731</v>
      </c>
      <c r="AO291">
        <v>100</v>
      </c>
      <c r="AP291">
        <v>1000</v>
      </c>
      <c r="AQ291" t="s">
        <v>138</v>
      </c>
      <c r="AR291">
        <v>-91</v>
      </c>
      <c r="AS291">
        <v>-100</v>
      </c>
      <c r="AT291">
        <v>128</v>
      </c>
      <c r="BB291" t="str">
        <f t="shared" si="29"/>
        <v>0610</v>
      </c>
      <c r="BC291">
        <v>1</v>
      </c>
      <c r="BD291" t="str">
        <f t="shared" si="30"/>
        <v xml:space="preserve">N3054V  </v>
      </c>
      <c r="BE291">
        <v>2</v>
      </c>
      <c r="BG291">
        <v>0</v>
      </c>
      <c r="BH291">
        <v>0</v>
      </c>
      <c r="BI291">
        <v>0</v>
      </c>
      <c r="BJ291">
        <v>1050</v>
      </c>
      <c r="BK291">
        <v>50</v>
      </c>
      <c r="BL291" t="s">
        <v>342</v>
      </c>
      <c r="BM291">
        <v>1</v>
      </c>
      <c r="BN291">
        <v>1</v>
      </c>
      <c r="BO291">
        <v>1</v>
      </c>
      <c r="BP291">
        <v>0</v>
      </c>
      <c r="BS291">
        <v>0</v>
      </c>
      <c r="BT291">
        <v>0</v>
      </c>
      <c r="BU291">
        <v>0</v>
      </c>
      <c r="CE291" t="str">
        <f>"17:57:59.965"</f>
        <v>17:57:59.965</v>
      </c>
      <c r="CF291">
        <v>964759712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4</v>
      </c>
      <c r="CY291">
        <v>7</v>
      </c>
      <c r="CZ291" t="s">
        <v>130</v>
      </c>
      <c r="DA291">
        <v>142</v>
      </c>
      <c r="DB291">
        <v>2</v>
      </c>
      <c r="DC291" t="s">
        <v>131</v>
      </c>
      <c r="DD291" t="s">
        <v>132</v>
      </c>
      <c r="DG291">
        <v>14163705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"04/23/2024 17:58:01.396"</f>
        <v>04/23/2024 17:58:01.396</v>
      </c>
      <c r="C292" t="str">
        <f t="shared" si="31"/>
        <v>FFDFD3C0</v>
      </c>
      <c r="D292" t="s">
        <v>123</v>
      </c>
      <c r="E292">
        <v>21</v>
      </c>
      <c r="F292">
        <v>1021</v>
      </c>
      <c r="G292" t="s">
        <v>124</v>
      </c>
      <c r="J292" t="s">
        <v>125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"17:58:00.984"</f>
        <v>17:58:00.984</v>
      </c>
      <c r="T292" t="str">
        <f>"17:58:00.684"</f>
        <v>17:58:00.684</v>
      </c>
      <c r="U292" t="str">
        <f t="shared" si="28"/>
        <v>A334DD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9</v>
      </c>
      <c r="AF292" t="s">
        <v>135</v>
      </c>
      <c r="AG292">
        <v>0</v>
      </c>
      <c r="AH292">
        <v>3</v>
      </c>
      <c r="AI292">
        <v>1</v>
      </c>
      <c r="AJ292">
        <v>0</v>
      </c>
      <c r="AK292" t="s">
        <v>347</v>
      </c>
      <c r="AL292">
        <v>64.76728</v>
      </c>
      <c r="AM292" t="s">
        <v>348</v>
      </c>
      <c r="AN292">
        <v>-147.948825</v>
      </c>
      <c r="AO292">
        <v>100</v>
      </c>
      <c r="AP292">
        <v>1000</v>
      </c>
      <c r="AQ292" t="s">
        <v>138</v>
      </c>
      <c r="AR292">
        <v>-92</v>
      </c>
      <c r="AS292">
        <v>-99</v>
      </c>
      <c r="AT292">
        <v>128</v>
      </c>
      <c r="BB292" t="str">
        <f t="shared" si="29"/>
        <v>0610</v>
      </c>
      <c r="BC292">
        <v>1</v>
      </c>
      <c r="BD292" t="str">
        <f t="shared" si="30"/>
        <v xml:space="preserve">N3054V  </v>
      </c>
      <c r="BE292">
        <v>2</v>
      </c>
      <c r="BG292">
        <v>0</v>
      </c>
      <c r="BH292">
        <v>0</v>
      </c>
      <c r="BI292">
        <v>0</v>
      </c>
      <c r="BJ292">
        <v>1075</v>
      </c>
      <c r="BK292">
        <v>75</v>
      </c>
      <c r="BL292" t="s">
        <v>342</v>
      </c>
      <c r="BM292">
        <v>1</v>
      </c>
      <c r="BN292">
        <v>1</v>
      </c>
      <c r="BO292">
        <v>1</v>
      </c>
      <c r="BP292">
        <v>0</v>
      </c>
      <c r="BS292">
        <v>0</v>
      </c>
      <c r="BT292">
        <v>0</v>
      </c>
      <c r="BU292">
        <v>0</v>
      </c>
      <c r="CE292" t="str">
        <f>"17:58:00.985"</f>
        <v>17:58:00.985</v>
      </c>
      <c r="CF292">
        <v>984660364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4</v>
      </c>
      <c r="CY292">
        <v>7</v>
      </c>
      <c r="CZ292" t="s">
        <v>130</v>
      </c>
      <c r="DA292">
        <v>142</v>
      </c>
      <c r="DB292">
        <v>2</v>
      </c>
      <c r="DC292" t="s">
        <v>131</v>
      </c>
      <c r="DD292" t="s">
        <v>132</v>
      </c>
      <c r="DG292">
        <v>14163774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"04/23/2024 17:58:01.396"</f>
        <v>04/23/2024 17:58:01.396</v>
      </c>
      <c r="C293" t="str">
        <f t="shared" si="31"/>
        <v>FFDFD3C0</v>
      </c>
      <c r="D293" t="s">
        <v>133</v>
      </c>
      <c r="E293">
        <v>20</v>
      </c>
      <c r="H293">
        <v>329</v>
      </c>
      <c r="I293" t="s">
        <v>134</v>
      </c>
      <c r="J293" t="s">
        <v>135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"17:58:00.984"</f>
        <v>17:58:00.984</v>
      </c>
      <c r="T293" t="str">
        <f>"17:58:00.684"</f>
        <v>17:58:00.684</v>
      </c>
      <c r="U293" t="str">
        <f t="shared" si="28"/>
        <v>A334DD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9</v>
      </c>
      <c r="AF293" t="s">
        <v>135</v>
      </c>
      <c r="AG293">
        <v>0</v>
      </c>
      <c r="AH293">
        <v>3</v>
      </c>
      <c r="AI293">
        <v>1</v>
      </c>
      <c r="AJ293">
        <v>0</v>
      </c>
      <c r="AK293" t="s">
        <v>347</v>
      </c>
      <c r="AL293">
        <v>64.76728</v>
      </c>
      <c r="AM293" t="s">
        <v>348</v>
      </c>
      <c r="AN293">
        <v>-147.948825</v>
      </c>
      <c r="AO293">
        <v>100</v>
      </c>
      <c r="AP293">
        <v>1000</v>
      </c>
      <c r="AQ293" t="s">
        <v>138</v>
      </c>
      <c r="AR293">
        <v>-92</v>
      </c>
      <c r="AS293">
        <v>-99</v>
      </c>
      <c r="AT293">
        <v>128</v>
      </c>
      <c r="BB293" t="str">
        <f t="shared" si="29"/>
        <v>0610</v>
      </c>
      <c r="BC293">
        <v>1</v>
      </c>
      <c r="BD293" t="str">
        <f t="shared" si="30"/>
        <v xml:space="preserve">N3054V  </v>
      </c>
      <c r="BE293">
        <v>2</v>
      </c>
      <c r="BG293">
        <v>0</v>
      </c>
      <c r="BH293">
        <v>0</v>
      </c>
      <c r="BI293">
        <v>0</v>
      </c>
      <c r="BJ293">
        <v>1075</v>
      </c>
      <c r="BK293">
        <v>75</v>
      </c>
      <c r="BL293" t="s">
        <v>342</v>
      </c>
      <c r="BM293">
        <v>1</v>
      </c>
      <c r="BN293">
        <v>1</v>
      </c>
      <c r="BO293">
        <v>1</v>
      </c>
      <c r="BP293">
        <v>0</v>
      </c>
      <c r="BS293">
        <v>0</v>
      </c>
      <c r="BT293">
        <v>0</v>
      </c>
      <c r="BU293">
        <v>0</v>
      </c>
      <c r="CE293" t="str">
        <f>"17:58:00.985"</f>
        <v>17:58:00.985</v>
      </c>
      <c r="CF293">
        <v>984660364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4</v>
      </c>
      <c r="CY293">
        <v>7</v>
      </c>
      <c r="CZ293" t="s">
        <v>130</v>
      </c>
      <c r="DA293">
        <v>142</v>
      </c>
      <c r="DB293">
        <v>2</v>
      </c>
      <c r="DC293" t="s">
        <v>131</v>
      </c>
      <c r="DD293" t="s">
        <v>132</v>
      </c>
      <c r="DG293">
        <v>14163774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"04/23/2024 17:58:01.396"</f>
        <v>04/23/2024 17:58:01.396</v>
      </c>
      <c r="C294" t="str">
        <f t="shared" si="31"/>
        <v>FFDFD3C0</v>
      </c>
      <c r="D294" t="s">
        <v>139</v>
      </c>
      <c r="E294">
        <v>1</v>
      </c>
      <c r="H294">
        <v>216</v>
      </c>
      <c r="I294" t="s">
        <v>140</v>
      </c>
      <c r="J294" t="s">
        <v>141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"17:58:00.984"</f>
        <v>17:58:00.984</v>
      </c>
      <c r="T294" t="str">
        <f>"17:58:00.684"</f>
        <v>17:58:00.684</v>
      </c>
      <c r="U294" t="str">
        <f t="shared" si="28"/>
        <v>A334DD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9</v>
      </c>
      <c r="AF294" t="s">
        <v>135</v>
      </c>
      <c r="AG294">
        <v>0</v>
      </c>
      <c r="AH294">
        <v>3</v>
      </c>
      <c r="AI294">
        <v>1</v>
      </c>
      <c r="AJ294">
        <v>0</v>
      </c>
      <c r="AK294" t="s">
        <v>347</v>
      </c>
      <c r="AL294">
        <v>64.76728</v>
      </c>
      <c r="AM294" t="s">
        <v>348</v>
      </c>
      <c r="AN294">
        <v>-147.948825</v>
      </c>
      <c r="AO294">
        <v>100</v>
      </c>
      <c r="AP294">
        <v>1000</v>
      </c>
      <c r="AQ294" t="s">
        <v>138</v>
      </c>
      <c r="AR294">
        <v>-92</v>
      </c>
      <c r="AS294">
        <v>-99</v>
      </c>
      <c r="AT294">
        <v>128</v>
      </c>
      <c r="BB294" t="str">
        <f t="shared" si="29"/>
        <v>0610</v>
      </c>
      <c r="BC294">
        <v>1</v>
      </c>
      <c r="BD294" t="str">
        <f t="shared" si="30"/>
        <v xml:space="preserve">N3054V  </v>
      </c>
      <c r="BE294">
        <v>2</v>
      </c>
      <c r="BG294">
        <v>0</v>
      </c>
      <c r="BH294">
        <v>0</v>
      </c>
      <c r="BI294">
        <v>0</v>
      </c>
      <c r="BJ294">
        <v>1075</v>
      </c>
      <c r="BK294">
        <v>75</v>
      </c>
      <c r="BL294" t="s">
        <v>342</v>
      </c>
      <c r="BM294">
        <v>1</v>
      </c>
      <c r="BN294">
        <v>1</v>
      </c>
      <c r="BO294">
        <v>1</v>
      </c>
      <c r="BP294">
        <v>0</v>
      </c>
      <c r="BS294">
        <v>0</v>
      </c>
      <c r="BT294">
        <v>0</v>
      </c>
      <c r="BU294">
        <v>0</v>
      </c>
      <c r="CE294" t="str">
        <f>"17:58:00.985"</f>
        <v>17:58:00.985</v>
      </c>
      <c r="CF294">
        <v>984660364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4</v>
      </c>
      <c r="CY294">
        <v>7</v>
      </c>
      <c r="CZ294" t="s">
        <v>130</v>
      </c>
      <c r="DA294">
        <v>142</v>
      </c>
      <c r="DB294">
        <v>2</v>
      </c>
      <c r="DC294" t="s">
        <v>131</v>
      </c>
      <c r="DD294" t="s">
        <v>132</v>
      </c>
      <c r="DG294">
        <v>14163774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"04/23/2024 17:58:04.067"</f>
        <v>04/23/2024 17:58:04.067</v>
      </c>
      <c r="C295" t="str">
        <f t="shared" si="31"/>
        <v>FFDFD3C0</v>
      </c>
      <c r="D295" t="s">
        <v>133</v>
      </c>
      <c r="E295">
        <v>20</v>
      </c>
      <c r="H295">
        <v>329</v>
      </c>
      <c r="I295" t="s">
        <v>134</v>
      </c>
      <c r="J295" t="s">
        <v>135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"17:58:03.469"</f>
        <v>17:58:03.469</v>
      </c>
      <c r="T295" t="str">
        <f>"17:58:03.169"</f>
        <v>17:58:03.169</v>
      </c>
      <c r="U295" t="str">
        <f t="shared" si="28"/>
        <v>A334DD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9</v>
      </c>
      <c r="AF295" t="s">
        <v>135</v>
      </c>
      <c r="AG295">
        <v>0</v>
      </c>
      <c r="AH295">
        <v>3</v>
      </c>
      <c r="AI295">
        <v>1</v>
      </c>
      <c r="AJ295">
        <v>0</v>
      </c>
      <c r="AK295" t="s">
        <v>349</v>
      </c>
      <c r="AL295">
        <v>64.766184999999993</v>
      </c>
      <c r="AM295" t="s">
        <v>350</v>
      </c>
      <c r="AN295">
        <v>-147.951336</v>
      </c>
      <c r="AO295">
        <v>100</v>
      </c>
      <c r="AP295">
        <v>1100</v>
      </c>
      <c r="AQ295" t="s">
        <v>138</v>
      </c>
      <c r="AR295">
        <v>-96</v>
      </c>
      <c r="AS295">
        <v>-97</v>
      </c>
      <c r="AT295">
        <v>128</v>
      </c>
      <c r="BB295" t="str">
        <f t="shared" si="29"/>
        <v>0610</v>
      </c>
      <c r="BC295">
        <v>1</v>
      </c>
      <c r="BD295" t="str">
        <f t="shared" si="30"/>
        <v xml:space="preserve">N3054V  </v>
      </c>
      <c r="BE295">
        <v>2</v>
      </c>
      <c r="BG295">
        <v>0</v>
      </c>
      <c r="BH295">
        <v>0</v>
      </c>
      <c r="BI295">
        <v>0</v>
      </c>
      <c r="BJ295">
        <v>1075</v>
      </c>
      <c r="BK295">
        <v>-25</v>
      </c>
      <c r="BL295" t="s">
        <v>342</v>
      </c>
      <c r="BM295">
        <v>1</v>
      </c>
      <c r="BN295">
        <v>1</v>
      </c>
      <c r="BO295">
        <v>1</v>
      </c>
      <c r="BP295">
        <v>0</v>
      </c>
      <c r="BS295">
        <v>0.04</v>
      </c>
      <c r="BT295">
        <v>0</v>
      </c>
      <c r="BU295">
        <v>0</v>
      </c>
      <c r="CE295" t="str">
        <f>"17:58:03.474"</f>
        <v>17:58:03.474</v>
      </c>
      <c r="CF295">
        <v>474417781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4</v>
      </c>
      <c r="CY295">
        <v>7</v>
      </c>
      <c r="CZ295" t="s">
        <v>130</v>
      </c>
      <c r="DA295">
        <v>142</v>
      </c>
      <c r="DB295">
        <v>2</v>
      </c>
      <c r="DC295" t="s">
        <v>131</v>
      </c>
      <c r="DD295" t="s">
        <v>132</v>
      </c>
      <c r="DG295">
        <v>14163923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"04/23/2024 17:58:04.067"</f>
        <v>04/23/2024 17:58:04.067</v>
      </c>
      <c r="C296" t="str">
        <f t="shared" si="31"/>
        <v>FFDFD3C0</v>
      </c>
      <c r="D296" t="s">
        <v>139</v>
      </c>
      <c r="E296">
        <v>1</v>
      </c>
      <c r="H296">
        <v>216</v>
      </c>
      <c r="I296" t="s">
        <v>140</v>
      </c>
      <c r="J296" t="s">
        <v>141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"17:58:03.469"</f>
        <v>17:58:03.469</v>
      </c>
      <c r="T296" t="str">
        <f>"17:58:03.169"</f>
        <v>17:58:03.169</v>
      </c>
      <c r="U296" t="str">
        <f t="shared" si="28"/>
        <v>A334DD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9</v>
      </c>
      <c r="AF296" t="s">
        <v>135</v>
      </c>
      <c r="AG296">
        <v>0</v>
      </c>
      <c r="AH296">
        <v>3</v>
      </c>
      <c r="AI296">
        <v>1</v>
      </c>
      <c r="AJ296">
        <v>0</v>
      </c>
      <c r="AK296" t="s">
        <v>349</v>
      </c>
      <c r="AL296">
        <v>64.766184999999993</v>
      </c>
      <c r="AM296" t="s">
        <v>350</v>
      </c>
      <c r="AN296">
        <v>-147.951336</v>
      </c>
      <c r="AO296">
        <v>100</v>
      </c>
      <c r="AP296">
        <v>1100</v>
      </c>
      <c r="AQ296" t="s">
        <v>138</v>
      </c>
      <c r="AR296">
        <v>-96</v>
      </c>
      <c r="AS296">
        <v>-97</v>
      </c>
      <c r="AT296">
        <v>128</v>
      </c>
      <c r="BB296" t="str">
        <f t="shared" si="29"/>
        <v>0610</v>
      </c>
      <c r="BC296">
        <v>1</v>
      </c>
      <c r="BD296" t="str">
        <f t="shared" si="30"/>
        <v xml:space="preserve">N3054V  </v>
      </c>
      <c r="BE296">
        <v>2</v>
      </c>
      <c r="BG296">
        <v>0</v>
      </c>
      <c r="BH296">
        <v>0</v>
      </c>
      <c r="BI296">
        <v>0</v>
      </c>
      <c r="BJ296">
        <v>1075</v>
      </c>
      <c r="BK296">
        <v>-25</v>
      </c>
      <c r="BL296" t="s">
        <v>342</v>
      </c>
      <c r="BM296">
        <v>1</v>
      </c>
      <c r="BN296">
        <v>1</v>
      </c>
      <c r="BO296">
        <v>1</v>
      </c>
      <c r="BP296">
        <v>0</v>
      </c>
      <c r="BS296">
        <v>0.04</v>
      </c>
      <c r="BT296">
        <v>0</v>
      </c>
      <c r="BU296">
        <v>0</v>
      </c>
      <c r="CE296" t="str">
        <f>"17:58:03.474"</f>
        <v>17:58:03.474</v>
      </c>
      <c r="CF296">
        <v>474417781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4</v>
      </c>
      <c r="CY296">
        <v>7</v>
      </c>
      <c r="CZ296" t="s">
        <v>130</v>
      </c>
      <c r="DA296">
        <v>142</v>
      </c>
      <c r="DB296">
        <v>2</v>
      </c>
      <c r="DC296" t="s">
        <v>131</v>
      </c>
      <c r="DD296" t="s">
        <v>132</v>
      </c>
      <c r="DG296">
        <v>14163923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"04/23/2024 17:58:07.207"</f>
        <v>04/23/2024 17:58:07.207</v>
      </c>
      <c r="C297" t="str">
        <f t="shared" si="31"/>
        <v>FFDFD3C0</v>
      </c>
      <c r="D297" t="s">
        <v>123</v>
      </c>
      <c r="E297">
        <v>21</v>
      </c>
      <c r="F297">
        <v>1021</v>
      </c>
      <c r="G297" t="s">
        <v>124</v>
      </c>
      <c r="J297" t="s">
        <v>125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ref="S297:T299" si="33">"17:58:06.695"</f>
        <v>17:58:06.695</v>
      </c>
      <c r="T297" t="str">
        <f t="shared" si="33"/>
        <v>17:58:06.695</v>
      </c>
      <c r="U297" t="str">
        <f t="shared" si="28"/>
        <v>A334DD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9</v>
      </c>
      <c r="AF297" t="s">
        <v>135</v>
      </c>
      <c r="AG297">
        <v>0</v>
      </c>
      <c r="AH297">
        <v>3</v>
      </c>
      <c r="AI297">
        <v>1</v>
      </c>
      <c r="AJ297">
        <v>0</v>
      </c>
      <c r="AK297" t="s">
        <v>351</v>
      </c>
      <c r="AL297">
        <v>64.764769000000001</v>
      </c>
      <c r="AM297" t="s">
        <v>352</v>
      </c>
      <c r="AN297">
        <v>-147.95485500000001</v>
      </c>
      <c r="AO297">
        <v>100</v>
      </c>
      <c r="AP297">
        <v>1100</v>
      </c>
      <c r="AQ297" t="s">
        <v>138</v>
      </c>
      <c r="AR297">
        <v>-102</v>
      </c>
      <c r="AS297">
        <v>-92</v>
      </c>
      <c r="AT297">
        <v>320</v>
      </c>
      <c r="BB297" t="str">
        <f t="shared" si="29"/>
        <v>0610</v>
      </c>
      <c r="BC297">
        <v>1</v>
      </c>
      <c r="BD297" t="str">
        <f t="shared" si="30"/>
        <v xml:space="preserve">N3054V  </v>
      </c>
      <c r="BE297">
        <v>2</v>
      </c>
      <c r="BG297">
        <v>0</v>
      </c>
      <c r="BH297">
        <v>0</v>
      </c>
      <c r="BI297">
        <v>0</v>
      </c>
      <c r="BJ297">
        <v>1075</v>
      </c>
      <c r="BK297">
        <v>-25</v>
      </c>
      <c r="BL297" t="s">
        <v>342</v>
      </c>
      <c r="BM297">
        <v>1</v>
      </c>
      <c r="BN297">
        <v>1</v>
      </c>
      <c r="BO297">
        <v>1</v>
      </c>
      <c r="BP297">
        <v>0</v>
      </c>
      <c r="BS297">
        <v>0.04</v>
      </c>
      <c r="BT297">
        <v>0</v>
      </c>
      <c r="BU297">
        <v>0</v>
      </c>
      <c r="CE297" t="str">
        <f>"17:58:06.699"</f>
        <v>17:58:06.699</v>
      </c>
      <c r="CF297">
        <v>699103677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3</v>
      </c>
      <c r="CY297">
        <v>7</v>
      </c>
      <c r="CZ297" t="s">
        <v>130</v>
      </c>
      <c r="DA297">
        <v>142</v>
      </c>
      <c r="DB297">
        <v>2</v>
      </c>
      <c r="DC297" t="s">
        <v>131</v>
      </c>
      <c r="DD297" t="s">
        <v>132</v>
      </c>
      <c r="DG297">
        <v>14164112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"04/23/2024 17:58:07.207"</f>
        <v>04/23/2024 17:58:07.207</v>
      </c>
      <c r="C298" t="str">
        <f t="shared" si="31"/>
        <v>FFDFD3C0</v>
      </c>
      <c r="D298" t="s">
        <v>133</v>
      </c>
      <c r="E298">
        <v>20</v>
      </c>
      <c r="H298">
        <v>329</v>
      </c>
      <c r="I298" t="s">
        <v>134</v>
      </c>
      <c r="J298" t="s">
        <v>135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 t="shared" si="33"/>
        <v>17:58:06.695</v>
      </c>
      <c r="T298" t="str">
        <f t="shared" si="33"/>
        <v>17:58:06.695</v>
      </c>
      <c r="U298" t="str">
        <f t="shared" si="28"/>
        <v>A334DD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9</v>
      </c>
      <c r="AF298" t="s">
        <v>135</v>
      </c>
      <c r="AG298">
        <v>0</v>
      </c>
      <c r="AH298">
        <v>3</v>
      </c>
      <c r="AI298">
        <v>1</v>
      </c>
      <c r="AJ298">
        <v>0</v>
      </c>
      <c r="AK298" t="s">
        <v>351</v>
      </c>
      <c r="AL298">
        <v>64.764769000000001</v>
      </c>
      <c r="AM298" t="s">
        <v>352</v>
      </c>
      <c r="AN298">
        <v>-147.95485500000001</v>
      </c>
      <c r="AO298">
        <v>100</v>
      </c>
      <c r="AP298">
        <v>1100</v>
      </c>
      <c r="AQ298" t="s">
        <v>138</v>
      </c>
      <c r="AR298">
        <v>-102</v>
      </c>
      <c r="AS298">
        <v>-92</v>
      </c>
      <c r="AT298">
        <v>320</v>
      </c>
      <c r="BB298" t="str">
        <f t="shared" si="29"/>
        <v>0610</v>
      </c>
      <c r="BC298">
        <v>1</v>
      </c>
      <c r="BD298" t="str">
        <f t="shared" si="30"/>
        <v xml:space="preserve">N3054V  </v>
      </c>
      <c r="BE298">
        <v>2</v>
      </c>
      <c r="BG298">
        <v>0</v>
      </c>
      <c r="BH298">
        <v>0</v>
      </c>
      <c r="BI298">
        <v>0</v>
      </c>
      <c r="BJ298">
        <v>1075</v>
      </c>
      <c r="BK298">
        <v>-25</v>
      </c>
      <c r="BL298" t="s">
        <v>342</v>
      </c>
      <c r="BM298">
        <v>1</v>
      </c>
      <c r="BN298">
        <v>1</v>
      </c>
      <c r="BO298">
        <v>1</v>
      </c>
      <c r="BP298">
        <v>0</v>
      </c>
      <c r="BS298">
        <v>0</v>
      </c>
      <c r="BT298">
        <v>0</v>
      </c>
      <c r="BU298">
        <v>0</v>
      </c>
      <c r="CE298" t="str">
        <f>"17:58:06.699"</f>
        <v>17:58:06.699</v>
      </c>
      <c r="CF298">
        <v>699103677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3</v>
      </c>
      <c r="CY298">
        <v>7</v>
      </c>
      <c r="CZ298" t="s">
        <v>130</v>
      </c>
      <c r="DA298">
        <v>142</v>
      </c>
      <c r="DB298">
        <v>2</v>
      </c>
      <c r="DC298" t="s">
        <v>131</v>
      </c>
      <c r="DD298" t="s">
        <v>132</v>
      </c>
      <c r="DG298">
        <v>14164112</v>
      </c>
      <c r="DI298">
        <v>0</v>
      </c>
      <c r="DJ298">
        <v>0</v>
      </c>
      <c r="DK298">
        <v>1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"04/23/2024 17:58:07.207"</f>
        <v>04/23/2024 17:58:07.207</v>
      </c>
      <c r="C299" t="str">
        <f t="shared" si="31"/>
        <v>FFDFD3C0</v>
      </c>
      <c r="D299" t="s">
        <v>139</v>
      </c>
      <c r="E299">
        <v>1</v>
      </c>
      <c r="H299">
        <v>216</v>
      </c>
      <c r="I299" t="s">
        <v>140</v>
      </c>
      <c r="J299" t="s">
        <v>141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 t="shared" si="33"/>
        <v>17:58:06.695</v>
      </c>
      <c r="T299" t="str">
        <f t="shared" si="33"/>
        <v>17:58:06.695</v>
      </c>
      <c r="U299" t="str">
        <f t="shared" si="28"/>
        <v>A334DD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9</v>
      </c>
      <c r="AF299" t="s">
        <v>135</v>
      </c>
      <c r="AG299">
        <v>0</v>
      </c>
      <c r="AH299">
        <v>3</v>
      </c>
      <c r="AI299">
        <v>1</v>
      </c>
      <c r="AJ299">
        <v>0</v>
      </c>
      <c r="AK299" t="s">
        <v>351</v>
      </c>
      <c r="AL299">
        <v>64.764769000000001</v>
      </c>
      <c r="AM299" t="s">
        <v>352</v>
      </c>
      <c r="AN299">
        <v>-147.95485500000001</v>
      </c>
      <c r="AO299">
        <v>100</v>
      </c>
      <c r="AP299">
        <v>1100</v>
      </c>
      <c r="AQ299" t="s">
        <v>138</v>
      </c>
      <c r="AR299">
        <v>-102</v>
      </c>
      <c r="AS299">
        <v>-92</v>
      </c>
      <c r="AT299">
        <v>320</v>
      </c>
      <c r="BB299" t="str">
        <f t="shared" si="29"/>
        <v>0610</v>
      </c>
      <c r="BC299">
        <v>1</v>
      </c>
      <c r="BD299" t="str">
        <f t="shared" si="30"/>
        <v xml:space="preserve">N3054V  </v>
      </c>
      <c r="BE299">
        <v>2</v>
      </c>
      <c r="BG299">
        <v>0</v>
      </c>
      <c r="BH299">
        <v>0</v>
      </c>
      <c r="BI299">
        <v>0</v>
      </c>
      <c r="BJ299">
        <v>1075</v>
      </c>
      <c r="BK299">
        <v>-25</v>
      </c>
      <c r="BL299" t="s">
        <v>342</v>
      </c>
      <c r="BM299">
        <v>1</v>
      </c>
      <c r="BN299">
        <v>1</v>
      </c>
      <c r="BO299">
        <v>1</v>
      </c>
      <c r="BP299">
        <v>0</v>
      </c>
      <c r="BS299">
        <v>0</v>
      </c>
      <c r="BT299">
        <v>0</v>
      </c>
      <c r="BU299">
        <v>0</v>
      </c>
      <c r="CE299" t="str">
        <f>"17:58:06.699"</f>
        <v>17:58:06.699</v>
      </c>
      <c r="CF299">
        <v>699103677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3</v>
      </c>
      <c r="CY299">
        <v>7</v>
      </c>
      <c r="CZ299" t="s">
        <v>130</v>
      </c>
      <c r="DA299">
        <v>142</v>
      </c>
      <c r="DB299">
        <v>2</v>
      </c>
      <c r="DC299" t="s">
        <v>131</v>
      </c>
      <c r="DD299" t="s">
        <v>132</v>
      </c>
      <c r="DG299">
        <v>14164112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"04/23/2024 17:58:09.410"</f>
        <v>04/23/2024 17:58:09.410</v>
      </c>
      <c r="C300" t="str">
        <f t="shared" si="31"/>
        <v>FFDFD3C0</v>
      </c>
      <c r="D300" t="s">
        <v>123</v>
      </c>
      <c r="E300">
        <v>21</v>
      </c>
      <c r="F300">
        <v>1021</v>
      </c>
      <c r="G300" t="s">
        <v>124</v>
      </c>
      <c r="J300" t="s">
        <v>125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"17:58:08.961"</f>
        <v>17:58:08.961</v>
      </c>
      <c r="T300" t="str">
        <f>"17:58:08.461"</f>
        <v>17:58:08.461</v>
      </c>
      <c r="U300" t="str">
        <f t="shared" si="28"/>
        <v>A334DD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9</v>
      </c>
      <c r="AF300" t="s">
        <v>135</v>
      </c>
      <c r="AG300">
        <v>0</v>
      </c>
      <c r="AH300">
        <v>3</v>
      </c>
      <c r="AI300">
        <v>1</v>
      </c>
      <c r="AJ300">
        <v>0</v>
      </c>
      <c r="AK300" t="s">
        <v>353</v>
      </c>
      <c r="AL300">
        <v>64.763802999999996</v>
      </c>
      <c r="AM300" t="s">
        <v>354</v>
      </c>
      <c r="AN300">
        <v>-147.95738700000001</v>
      </c>
      <c r="AO300">
        <v>100</v>
      </c>
      <c r="AP300">
        <v>1100</v>
      </c>
      <c r="AQ300" t="s">
        <v>138</v>
      </c>
      <c r="AR300">
        <v>-105</v>
      </c>
      <c r="AS300">
        <v>-90</v>
      </c>
      <c r="AT300">
        <v>384</v>
      </c>
      <c r="BB300" t="str">
        <f t="shared" si="29"/>
        <v>0610</v>
      </c>
      <c r="BC300">
        <v>1</v>
      </c>
      <c r="BD300" t="str">
        <f t="shared" si="30"/>
        <v xml:space="preserve">N3054V  </v>
      </c>
      <c r="BE300">
        <v>2</v>
      </c>
      <c r="BG300">
        <v>0</v>
      </c>
      <c r="BH300">
        <v>0</v>
      </c>
      <c r="BI300">
        <v>0</v>
      </c>
      <c r="BJ300">
        <v>1100</v>
      </c>
      <c r="BK300">
        <v>0</v>
      </c>
      <c r="BL300" t="s">
        <v>342</v>
      </c>
      <c r="BM300">
        <v>1</v>
      </c>
      <c r="BN300">
        <v>1</v>
      </c>
      <c r="BO300">
        <v>1</v>
      </c>
      <c r="BP300">
        <v>0</v>
      </c>
      <c r="BS300">
        <v>0</v>
      </c>
      <c r="BT300">
        <v>0</v>
      </c>
      <c r="BU300">
        <v>0</v>
      </c>
      <c r="CE300" t="str">
        <f>"17:58:08.964"</f>
        <v>17:58:08.964</v>
      </c>
      <c r="CF300">
        <v>963883061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4</v>
      </c>
      <c r="CY300">
        <v>7</v>
      </c>
      <c r="CZ300" t="s">
        <v>130</v>
      </c>
      <c r="DA300">
        <v>142</v>
      </c>
      <c r="DB300">
        <v>2</v>
      </c>
      <c r="DC300" t="s">
        <v>131</v>
      </c>
      <c r="DD300" t="s">
        <v>132</v>
      </c>
      <c r="DG300">
        <v>14164231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"04/23/2024 17:58:09.410"</f>
        <v>04/23/2024 17:58:09.410</v>
      </c>
      <c r="C301" t="str">
        <f t="shared" si="31"/>
        <v>FFDFD3C0</v>
      </c>
      <c r="D301" t="s">
        <v>139</v>
      </c>
      <c r="E301">
        <v>1</v>
      </c>
      <c r="H301">
        <v>216</v>
      </c>
      <c r="I301" t="s">
        <v>140</v>
      </c>
      <c r="J301" t="s">
        <v>141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"17:58:08.961"</f>
        <v>17:58:08.961</v>
      </c>
      <c r="T301" t="str">
        <f>"17:58:08.461"</f>
        <v>17:58:08.461</v>
      </c>
      <c r="U301" t="str">
        <f t="shared" si="28"/>
        <v>A334DD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9</v>
      </c>
      <c r="AF301" t="s">
        <v>135</v>
      </c>
      <c r="AG301">
        <v>0</v>
      </c>
      <c r="AH301">
        <v>3</v>
      </c>
      <c r="AI301">
        <v>1</v>
      </c>
      <c r="AJ301">
        <v>0</v>
      </c>
      <c r="AK301" t="s">
        <v>353</v>
      </c>
      <c r="AL301">
        <v>64.763802999999996</v>
      </c>
      <c r="AM301" t="s">
        <v>354</v>
      </c>
      <c r="AN301">
        <v>-147.95738700000001</v>
      </c>
      <c r="AO301">
        <v>100</v>
      </c>
      <c r="AP301">
        <v>1100</v>
      </c>
      <c r="AQ301" t="s">
        <v>138</v>
      </c>
      <c r="AR301">
        <v>-105</v>
      </c>
      <c r="AS301">
        <v>-90</v>
      </c>
      <c r="AT301">
        <v>384</v>
      </c>
      <c r="BB301" t="str">
        <f t="shared" si="29"/>
        <v>0610</v>
      </c>
      <c r="BC301">
        <v>1</v>
      </c>
      <c r="BD301" t="str">
        <f t="shared" si="30"/>
        <v xml:space="preserve">N3054V  </v>
      </c>
      <c r="BE301">
        <v>2</v>
      </c>
      <c r="BG301">
        <v>0</v>
      </c>
      <c r="BH301">
        <v>0</v>
      </c>
      <c r="BI301">
        <v>0</v>
      </c>
      <c r="BJ301">
        <v>1100</v>
      </c>
      <c r="BK301">
        <v>0</v>
      </c>
      <c r="BL301" t="s">
        <v>342</v>
      </c>
      <c r="BM301">
        <v>1</v>
      </c>
      <c r="BN301">
        <v>1</v>
      </c>
      <c r="BO301">
        <v>1</v>
      </c>
      <c r="BP301">
        <v>0</v>
      </c>
      <c r="BS301">
        <v>0</v>
      </c>
      <c r="BT301">
        <v>0</v>
      </c>
      <c r="BU301">
        <v>0</v>
      </c>
      <c r="CE301" t="str">
        <f>"17:58:08.964"</f>
        <v>17:58:08.964</v>
      </c>
      <c r="CF301">
        <v>963883061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4</v>
      </c>
      <c r="CY301">
        <v>7</v>
      </c>
      <c r="CZ301" t="s">
        <v>130</v>
      </c>
      <c r="DA301">
        <v>142</v>
      </c>
      <c r="DB301">
        <v>2</v>
      </c>
      <c r="DC301" t="s">
        <v>131</v>
      </c>
      <c r="DD301" t="s">
        <v>132</v>
      </c>
      <c r="DG301">
        <v>14164231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"04/23/2024 17:58:09.410"</f>
        <v>04/23/2024 17:58:09.410</v>
      </c>
      <c r="C302" t="str">
        <f t="shared" si="31"/>
        <v>FFDFD3C0</v>
      </c>
      <c r="D302" t="s">
        <v>133</v>
      </c>
      <c r="E302">
        <v>20</v>
      </c>
      <c r="H302">
        <v>329</v>
      </c>
      <c r="I302" t="s">
        <v>134</v>
      </c>
      <c r="J302" t="s">
        <v>135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"17:58:08.961"</f>
        <v>17:58:08.961</v>
      </c>
      <c r="T302" t="str">
        <f>"17:58:08.461"</f>
        <v>17:58:08.461</v>
      </c>
      <c r="U302" t="str">
        <f t="shared" si="28"/>
        <v>A334DD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9</v>
      </c>
      <c r="AF302" t="s">
        <v>135</v>
      </c>
      <c r="AG302">
        <v>0</v>
      </c>
      <c r="AH302">
        <v>3</v>
      </c>
      <c r="AI302">
        <v>1</v>
      </c>
      <c r="AJ302">
        <v>0</v>
      </c>
      <c r="AK302" t="s">
        <v>353</v>
      </c>
      <c r="AL302">
        <v>64.763802999999996</v>
      </c>
      <c r="AM302" t="s">
        <v>354</v>
      </c>
      <c r="AN302">
        <v>-147.95738700000001</v>
      </c>
      <c r="AO302">
        <v>100</v>
      </c>
      <c r="AP302">
        <v>1100</v>
      </c>
      <c r="AQ302" t="s">
        <v>138</v>
      </c>
      <c r="AR302">
        <v>-105</v>
      </c>
      <c r="AS302">
        <v>-90</v>
      </c>
      <c r="AT302">
        <v>384</v>
      </c>
      <c r="BB302" t="str">
        <f t="shared" si="29"/>
        <v>0610</v>
      </c>
      <c r="BC302">
        <v>1</v>
      </c>
      <c r="BD302" t="str">
        <f t="shared" si="30"/>
        <v xml:space="preserve">N3054V  </v>
      </c>
      <c r="BE302">
        <v>2</v>
      </c>
      <c r="BG302">
        <v>0</v>
      </c>
      <c r="BH302">
        <v>0</v>
      </c>
      <c r="BI302">
        <v>0</v>
      </c>
      <c r="BJ302">
        <v>1100</v>
      </c>
      <c r="BK302">
        <v>0</v>
      </c>
      <c r="BL302" t="s">
        <v>342</v>
      </c>
      <c r="BM302">
        <v>1</v>
      </c>
      <c r="BN302">
        <v>1</v>
      </c>
      <c r="BO302">
        <v>1</v>
      </c>
      <c r="BP302">
        <v>0</v>
      </c>
      <c r="BS302">
        <v>0</v>
      </c>
      <c r="BT302">
        <v>0</v>
      </c>
      <c r="BU302">
        <v>0</v>
      </c>
      <c r="CE302" t="str">
        <f>"17:58:08.964"</f>
        <v>17:58:08.964</v>
      </c>
      <c r="CF302">
        <v>963883061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4</v>
      </c>
      <c r="CY302">
        <v>7</v>
      </c>
      <c r="CZ302" t="s">
        <v>130</v>
      </c>
      <c r="DA302">
        <v>142</v>
      </c>
      <c r="DB302">
        <v>2</v>
      </c>
      <c r="DC302" t="s">
        <v>131</v>
      </c>
      <c r="DD302" t="s">
        <v>132</v>
      </c>
      <c r="DG302">
        <v>14164231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"04/23/2024 17:58:13.581"</f>
        <v>04/23/2024 17:58:13.581</v>
      </c>
      <c r="C303" t="str">
        <f t="shared" si="31"/>
        <v>FFDFD3C0</v>
      </c>
      <c r="D303" t="s">
        <v>133</v>
      </c>
      <c r="E303">
        <v>20</v>
      </c>
      <c r="H303">
        <v>329</v>
      </c>
      <c r="I303" t="s">
        <v>134</v>
      </c>
      <c r="J303" t="s">
        <v>135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"17:58:11.992"</f>
        <v>17:58:11.992</v>
      </c>
      <c r="T303" t="str">
        <f>"17:58:11.492"</f>
        <v>17:58:11.492</v>
      </c>
      <c r="U303" t="str">
        <f t="shared" si="28"/>
        <v>A334DD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9</v>
      </c>
      <c r="AF303" t="s">
        <v>135</v>
      </c>
      <c r="AG303">
        <v>0</v>
      </c>
      <c r="AH303">
        <v>3</v>
      </c>
      <c r="AI303">
        <v>1</v>
      </c>
      <c r="AJ303">
        <v>0</v>
      </c>
      <c r="AK303" t="s">
        <v>355</v>
      </c>
      <c r="AL303">
        <v>64.762645000000006</v>
      </c>
      <c r="AM303" t="s">
        <v>356</v>
      </c>
      <c r="AN303">
        <v>-147.96088499999999</v>
      </c>
      <c r="AO303">
        <v>100</v>
      </c>
      <c r="AP303">
        <v>1100</v>
      </c>
      <c r="AQ303" t="s">
        <v>138</v>
      </c>
      <c r="AR303">
        <v>-109</v>
      </c>
      <c r="AS303">
        <v>-84</v>
      </c>
      <c r="AT303">
        <v>448</v>
      </c>
      <c r="BB303" t="str">
        <f t="shared" si="29"/>
        <v>0610</v>
      </c>
      <c r="BC303">
        <v>1</v>
      </c>
      <c r="BD303" t="str">
        <f t="shared" si="30"/>
        <v xml:space="preserve">N3054V  </v>
      </c>
      <c r="BE303">
        <v>2</v>
      </c>
      <c r="BG303">
        <v>0</v>
      </c>
      <c r="BH303">
        <v>0</v>
      </c>
      <c r="BI303">
        <v>0</v>
      </c>
      <c r="BJ303">
        <v>1100</v>
      </c>
      <c r="BK303">
        <v>0</v>
      </c>
      <c r="BL303" t="s">
        <v>342</v>
      </c>
      <c r="BM303">
        <v>1</v>
      </c>
      <c r="BN303">
        <v>1</v>
      </c>
      <c r="BO303">
        <v>1</v>
      </c>
      <c r="BP303">
        <v>0</v>
      </c>
      <c r="BS303">
        <v>0</v>
      </c>
      <c r="BT303">
        <v>0</v>
      </c>
      <c r="BU303">
        <v>0</v>
      </c>
      <c r="CE303" t="str">
        <f>"17:58:11.994"</f>
        <v>17:58:11.994</v>
      </c>
      <c r="CF303">
        <v>993587882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3</v>
      </c>
      <c r="CY303">
        <v>7</v>
      </c>
      <c r="CZ303" t="s">
        <v>130</v>
      </c>
      <c r="DA303">
        <v>142</v>
      </c>
      <c r="DB303">
        <v>2</v>
      </c>
      <c r="DC303" t="s">
        <v>131</v>
      </c>
      <c r="DD303" t="s">
        <v>132</v>
      </c>
      <c r="DG303">
        <v>14164399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"04/23/2024 17:58:13.581"</f>
        <v>04/23/2024 17:58:13.581</v>
      </c>
      <c r="C304" t="str">
        <f t="shared" si="31"/>
        <v>FFDFD3C0</v>
      </c>
      <c r="D304" t="s">
        <v>139</v>
      </c>
      <c r="E304">
        <v>1</v>
      </c>
      <c r="H304">
        <v>216</v>
      </c>
      <c r="I304" t="s">
        <v>140</v>
      </c>
      <c r="J304" t="s">
        <v>141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"17:58:11.992"</f>
        <v>17:58:11.992</v>
      </c>
      <c r="T304" t="str">
        <f>"17:58:11.492"</f>
        <v>17:58:11.492</v>
      </c>
      <c r="U304" t="str">
        <f t="shared" si="28"/>
        <v>A334DD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9</v>
      </c>
      <c r="AF304" t="s">
        <v>135</v>
      </c>
      <c r="AG304">
        <v>0</v>
      </c>
      <c r="AH304">
        <v>3</v>
      </c>
      <c r="AI304">
        <v>1</v>
      </c>
      <c r="AJ304">
        <v>0</v>
      </c>
      <c r="AK304" t="s">
        <v>355</v>
      </c>
      <c r="AL304">
        <v>64.762645000000006</v>
      </c>
      <c r="AM304" t="s">
        <v>356</v>
      </c>
      <c r="AN304">
        <v>-147.96088499999999</v>
      </c>
      <c r="AO304">
        <v>100</v>
      </c>
      <c r="AP304">
        <v>1100</v>
      </c>
      <c r="AQ304" t="s">
        <v>138</v>
      </c>
      <c r="AR304">
        <v>-109</v>
      </c>
      <c r="AS304">
        <v>-84</v>
      </c>
      <c r="AT304">
        <v>448</v>
      </c>
      <c r="BB304" t="str">
        <f t="shared" si="29"/>
        <v>0610</v>
      </c>
      <c r="BC304">
        <v>1</v>
      </c>
      <c r="BD304" t="str">
        <f t="shared" si="30"/>
        <v xml:space="preserve">N3054V  </v>
      </c>
      <c r="BE304">
        <v>2</v>
      </c>
      <c r="BG304">
        <v>0</v>
      </c>
      <c r="BH304">
        <v>0</v>
      </c>
      <c r="BI304">
        <v>0</v>
      </c>
      <c r="BJ304">
        <v>1100</v>
      </c>
      <c r="BK304">
        <v>0</v>
      </c>
      <c r="BL304" t="s">
        <v>342</v>
      </c>
      <c r="BM304">
        <v>1</v>
      </c>
      <c r="BN304">
        <v>1</v>
      </c>
      <c r="BO304">
        <v>1</v>
      </c>
      <c r="BP304">
        <v>0</v>
      </c>
      <c r="BS304">
        <v>0</v>
      </c>
      <c r="BT304">
        <v>0</v>
      </c>
      <c r="BU304">
        <v>0</v>
      </c>
      <c r="CE304" t="str">
        <f>"17:58:11.994"</f>
        <v>17:58:11.994</v>
      </c>
      <c r="CF304">
        <v>993587882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3</v>
      </c>
      <c r="CY304">
        <v>7</v>
      </c>
      <c r="CZ304" t="s">
        <v>130</v>
      </c>
      <c r="DA304">
        <v>142</v>
      </c>
      <c r="DB304">
        <v>2</v>
      </c>
      <c r="DC304" t="s">
        <v>131</v>
      </c>
      <c r="DD304" t="s">
        <v>132</v>
      </c>
      <c r="DG304">
        <v>14164399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"04/23/2024 17:58:13.581"</f>
        <v>04/23/2024 17:58:13.581</v>
      </c>
      <c r="C305" t="str">
        <f t="shared" si="31"/>
        <v>FFDFD3C0</v>
      </c>
      <c r="D305" t="s">
        <v>123</v>
      </c>
      <c r="E305">
        <v>21</v>
      </c>
      <c r="F305">
        <v>1021</v>
      </c>
      <c r="G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"17:58:11.992"</f>
        <v>17:58:11.992</v>
      </c>
      <c r="T305" t="str">
        <f>"17:58:11.492"</f>
        <v>17:58:11.492</v>
      </c>
      <c r="U305" t="str">
        <f t="shared" si="28"/>
        <v>A334DD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9</v>
      </c>
      <c r="AF305" t="s">
        <v>135</v>
      </c>
      <c r="AG305">
        <v>0</v>
      </c>
      <c r="AH305">
        <v>3</v>
      </c>
      <c r="AI305">
        <v>1</v>
      </c>
      <c r="AJ305">
        <v>0</v>
      </c>
      <c r="AK305" t="s">
        <v>355</v>
      </c>
      <c r="AL305">
        <v>64.762645000000006</v>
      </c>
      <c r="AM305" t="s">
        <v>356</v>
      </c>
      <c r="AN305">
        <v>-147.96088499999999</v>
      </c>
      <c r="AO305">
        <v>100</v>
      </c>
      <c r="AP305">
        <v>1100</v>
      </c>
      <c r="AQ305" t="s">
        <v>138</v>
      </c>
      <c r="AR305">
        <v>-109</v>
      </c>
      <c r="AS305">
        <v>-84</v>
      </c>
      <c r="AT305">
        <v>448</v>
      </c>
      <c r="BB305" t="str">
        <f t="shared" si="29"/>
        <v>0610</v>
      </c>
      <c r="BC305">
        <v>1</v>
      </c>
      <c r="BD305" t="str">
        <f t="shared" si="30"/>
        <v xml:space="preserve">N3054V  </v>
      </c>
      <c r="BE305">
        <v>2</v>
      </c>
      <c r="BG305">
        <v>0</v>
      </c>
      <c r="BH305">
        <v>0</v>
      </c>
      <c r="BI305">
        <v>0</v>
      </c>
      <c r="BJ305">
        <v>1100</v>
      </c>
      <c r="BK305">
        <v>0</v>
      </c>
      <c r="BL305" t="s">
        <v>342</v>
      </c>
      <c r="BM305">
        <v>1</v>
      </c>
      <c r="BN305">
        <v>1</v>
      </c>
      <c r="BO305">
        <v>1</v>
      </c>
      <c r="BP305">
        <v>0</v>
      </c>
      <c r="BS305">
        <v>0</v>
      </c>
      <c r="BT305">
        <v>0</v>
      </c>
      <c r="BU305">
        <v>0</v>
      </c>
      <c r="CE305" t="str">
        <f>"17:58:11.994"</f>
        <v>17:58:11.994</v>
      </c>
      <c r="CF305">
        <v>993587882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3</v>
      </c>
      <c r="CY305">
        <v>7</v>
      </c>
      <c r="CZ305" t="s">
        <v>130</v>
      </c>
      <c r="DA305">
        <v>142</v>
      </c>
      <c r="DB305">
        <v>2</v>
      </c>
      <c r="DC305" t="s">
        <v>131</v>
      </c>
      <c r="DD305" t="s">
        <v>132</v>
      </c>
      <c r="DG305">
        <v>14164399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"04/23/2024 17:58:15.284"</f>
        <v>04/23/2024 17:58:15.284</v>
      </c>
      <c r="C306" t="str">
        <f t="shared" si="31"/>
        <v>FFDFD3C0</v>
      </c>
      <c r="D306" t="s">
        <v>139</v>
      </c>
      <c r="E306">
        <v>1</v>
      </c>
      <c r="H306">
        <v>216</v>
      </c>
      <c r="I306" t="s">
        <v>140</v>
      </c>
      <c r="J306" t="s">
        <v>141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"17:58:14.867"</f>
        <v>17:58:14.867</v>
      </c>
      <c r="T306" t="str">
        <f>"17:58:14.767"</f>
        <v>17:58:14.767</v>
      </c>
      <c r="U306" t="str">
        <f t="shared" si="28"/>
        <v>A334DD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9</v>
      </c>
      <c r="AF306" t="s">
        <v>135</v>
      </c>
      <c r="AG306">
        <v>0</v>
      </c>
      <c r="AH306">
        <v>3</v>
      </c>
      <c r="AI306">
        <v>1</v>
      </c>
      <c r="AJ306">
        <v>0</v>
      </c>
      <c r="AK306" t="s">
        <v>357</v>
      </c>
      <c r="AL306">
        <v>64.761572000000001</v>
      </c>
      <c r="AM306" t="s">
        <v>358</v>
      </c>
      <c r="AN306">
        <v>-147.96444700000001</v>
      </c>
      <c r="AO306">
        <v>100</v>
      </c>
      <c r="AP306">
        <v>1100</v>
      </c>
      <c r="AQ306" t="s">
        <v>138</v>
      </c>
      <c r="AR306">
        <v>-113</v>
      </c>
      <c r="AS306">
        <v>-78</v>
      </c>
      <c r="AT306">
        <v>640</v>
      </c>
      <c r="BB306" t="str">
        <f t="shared" si="29"/>
        <v>0610</v>
      </c>
      <c r="BC306">
        <v>1</v>
      </c>
      <c r="BD306" t="str">
        <f t="shared" si="30"/>
        <v xml:space="preserve">N3054V  </v>
      </c>
      <c r="BE306">
        <v>2</v>
      </c>
      <c r="BG306">
        <v>0</v>
      </c>
      <c r="BH306">
        <v>0</v>
      </c>
      <c r="BI306">
        <v>0</v>
      </c>
      <c r="BJ306">
        <v>1150</v>
      </c>
      <c r="BK306">
        <v>50</v>
      </c>
      <c r="BL306" t="s">
        <v>342</v>
      </c>
      <c r="BM306">
        <v>1</v>
      </c>
      <c r="BN306">
        <v>1</v>
      </c>
      <c r="BO306">
        <v>1</v>
      </c>
      <c r="BP306">
        <v>0</v>
      </c>
      <c r="BS306">
        <v>0</v>
      </c>
      <c r="BT306">
        <v>0</v>
      </c>
      <c r="BU306">
        <v>0</v>
      </c>
      <c r="CE306" t="str">
        <f>"17:58:14.873"</f>
        <v>17:58:14.873</v>
      </c>
      <c r="CF306">
        <v>873307326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3</v>
      </c>
      <c r="CY306">
        <v>7</v>
      </c>
      <c r="CZ306" t="s">
        <v>130</v>
      </c>
      <c r="DA306">
        <v>142</v>
      </c>
      <c r="DB306">
        <v>2</v>
      </c>
      <c r="DC306" t="s">
        <v>131</v>
      </c>
      <c r="DD306" t="s">
        <v>132</v>
      </c>
      <c r="DG306">
        <v>14164557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"04/23/2024 17:58:15.284"</f>
        <v>04/23/2024 17:58:15.284</v>
      </c>
      <c r="C307" t="str">
        <f t="shared" si="31"/>
        <v>FFDFD3C0</v>
      </c>
      <c r="D307" t="s">
        <v>133</v>
      </c>
      <c r="E307">
        <v>20</v>
      </c>
      <c r="H307">
        <v>329</v>
      </c>
      <c r="I307" t="s">
        <v>134</v>
      </c>
      <c r="J307" t="s">
        <v>135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"17:58:14.867"</f>
        <v>17:58:14.867</v>
      </c>
      <c r="T307" t="str">
        <f>"17:58:14.767"</f>
        <v>17:58:14.767</v>
      </c>
      <c r="U307" t="str">
        <f t="shared" si="28"/>
        <v>A334DD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9</v>
      </c>
      <c r="AF307" t="s">
        <v>135</v>
      </c>
      <c r="AG307">
        <v>0</v>
      </c>
      <c r="AH307">
        <v>3</v>
      </c>
      <c r="AI307">
        <v>1</v>
      </c>
      <c r="AJ307">
        <v>0</v>
      </c>
      <c r="AK307" t="s">
        <v>357</v>
      </c>
      <c r="AL307">
        <v>64.761572000000001</v>
      </c>
      <c r="AM307" t="s">
        <v>358</v>
      </c>
      <c r="AN307">
        <v>-147.96444700000001</v>
      </c>
      <c r="AO307">
        <v>100</v>
      </c>
      <c r="AP307">
        <v>1100</v>
      </c>
      <c r="AQ307" t="s">
        <v>138</v>
      </c>
      <c r="AR307">
        <v>-113</v>
      </c>
      <c r="AS307">
        <v>-78</v>
      </c>
      <c r="AT307">
        <v>640</v>
      </c>
      <c r="BB307" t="str">
        <f t="shared" si="29"/>
        <v>0610</v>
      </c>
      <c r="BC307">
        <v>1</v>
      </c>
      <c r="BD307" t="str">
        <f t="shared" si="30"/>
        <v xml:space="preserve">N3054V  </v>
      </c>
      <c r="BE307">
        <v>2</v>
      </c>
      <c r="BG307">
        <v>0</v>
      </c>
      <c r="BH307">
        <v>0</v>
      </c>
      <c r="BI307">
        <v>0</v>
      </c>
      <c r="BJ307">
        <v>1150</v>
      </c>
      <c r="BK307">
        <v>50</v>
      </c>
      <c r="BL307" t="s">
        <v>342</v>
      </c>
      <c r="BM307">
        <v>1</v>
      </c>
      <c r="BN307">
        <v>1</v>
      </c>
      <c r="BO307">
        <v>1</v>
      </c>
      <c r="BP307">
        <v>0</v>
      </c>
      <c r="BS307">
        <v>0</v>
      </c>
      <c r="BT307">
        <v>0</v>
      </c>
      <c r="BU307">
        <v>0</v>
      </c>
      <c r="CE307" t="str">
        <f>"17:58:14.873"</f>
        <v>17:58:14.873</v>
      </c>
      <c r="CF307">
        <v>873307326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3</v>
      </c>
      <c r="CY307">
        <v>7</v>
      </c>
      <c r="CZ307" t="s">
        <v>130</v>
      </c>
      <c r="DA307">
        <v>142</v>
      </c>
      <c r="DB307">
        <v>2</v>
      </c>
      <c r="DC307" t="s">
        <v>131</v>
      </c>
      <c r="DD307" t="s">
        <v>132</v>
      </c>
      <c r="DG307">
        <v>14164557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"04/23/2024 17:58:15.284"</f>
        <v>04/23/2024 17:58:15.284</v>
      </c>
      <c r="C308" t="str">
        <f t="shared" si="31"/>
        <v>FFDFD3C0</v>
      </c>
      <c r="D308" t="s">
        <v>123</v>
      </c>
      <c r="E308">
        <v>21</v>
      </c>
      <c r="F308">
        <v>1021</v>
      </c>
      <c r="G308" t="s">
        <v>124</v>
      </c>
      <c r="J308" t="s">
        <v>125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"17:58:14.867"</f>
        <v>17:58:14.867</v>
      </c>
      <c r="T308" t="str">
        <f>"17:58:14.767"</f>
        <v>17:58:14.767</v>
      </c>
      <c r="U308" t="str">
        <f t="shared" si="28"/>
        <v>A334DD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9</v>
      </c>
      <c r="AF308" t="s">
        <v>135</v>
      </c>
      <c r="AG308">
        <v>0</v>
      </c>
      <c r="AH308">
        <v>3</v>
      </c>
      <c r="AI308">
        <v>1</v>
      </c>
      <c r="AJ308">
        <v>0</v>
      </c>
      <c r="AK308" t="s">
        <v>357</v>
      </c>
      <c r="AL308">
        <v>64.761572000000001</v>
      </c>
      <c r="AM308" t="s">
        <v>358</v>
      </c>
      <c r="AN308">
        <v>-147.96444700000001</v>
      </c>
      <c r="AO308">
        <v>100</v>
      </c>
      <c r="AP308">
        <v>1100</v>
      </c>
      <c r="AQ308" t="s">
        <v>138</v>
      </c>
      <c r="AR308">
        <v>-113</v>
      </c>
      <c r="AS308">
        <v>-78</v>
      </c>
      <c r="AT308">
        <v>640</v>
      </c>
      <c r="BB308" t="str">
        <f t="shared" si="29"/>
        <v>0610</v>
      </c>
      <c r="BC308">
        <v>1</v>
      </c>
      <c r="BD308" t="str">
        <f t="shared" si="30"/>
        <v xml:space="preserve">N3054V  </v>
      </c>
      <c r="BE308">
        <v>2</v>
      </c>
      <c r="BG308">
        <v>0</v>
      </c>
      <c r="BH308">
        <v>0</v>
      </c>
      <c r="BI308">
        <v>0</v>
      </c>
      <c r="BJ308">
        <v>1150</v>
      </c>
      <c r="BK308">
        <v>50</v>
      </c>
      <c r="BL308" t="s">
        <v>342</v>
      </c>
      <c r="BM308">
        <v>1</v>
      </c>
      <c r="BN308">
        <v>1</v>
      </c>
      <c r="BO308">
        <v>1</v>
      </c>
      <c r="BP308">
        <v>0</v>
      </c>
      <c r="BS308">
        <v>0</v>
      </c>
      <c r="BT308">
        <v>0</v>
      </c>
      <c r="BU308">
        <v>0</v>
      </c>
      <c r="CE308" t="str">
        <f>"17:58:14.873"</f>
        <v>17:58:14.873</v>
      </c>
      <c r="CF308">
        <v>873307326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3</v>
      </c>
      <c r="CY308">
        <v>7</v>
      </c>
      <c r="CZ308" t="s">
        <v>130</v>
      </c>
      <c r="DA308">
        <v>142</v>
      </c>
      <c r="DB308">
        <v>2</v>
      </c>
      <c r="DC308" t="s">
        <v>131</v>
      </c>
      <c r="DD308" t="s">
        <v>132</v>
      </c>
      <c r="DG308">
        <v>14164557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"04/23/2024 17:58:16.471"</f>
        <v>04/23/2024 17:58:16.471</v>
      </c>
      <c r="C309" t="str">
        <f t="shared" si="31"/>
        <v>FFDFD3C0</v>
      </c>
      <c r="D309" t="s">
        <v>139</v>
      </c>
      <c r="E309">
        <v>1</v>
      </c>
      <c r="H309">
        <v>216</v>
      </c>
      <c r="I309" t="s">
        <v>140</v>
      </c>
      <c r="J309" t="s">
        <v>141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"17:58:15.828"</f>
        <v>17:58:15.828</v>
      </c>
      <c r="T309" t="str">
        <f>"17:58:15.728"</f>
        <v>17:58:15.728</v>
      </c>
      <c r="U309" t="str">
        <f t="shared" si="28"/>
        <v>A334DD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9</v>
      </c>
      <c r="AF309" t="s">
        <v>135</v>
      </c>
      <c r="AG309">
        <v>0</v>
      </c>
      <c r="AH309">
        <v>3</v>
      </c>
      <c r="AI309">
        <v>1</v>
      </c>
      <c r="AJ309">
        <v>0</v>
      </c>
      <c r="AK309" t="s">
        <v>359</v>
      </c>
      <c r="AL309">
        <v>64.761250000000004</v>
      </c>
      <c r="AM309" t="s">
        <v>360</v>
      </c>
      <c r="AN309">
        <v>-147.96562700000001</v>
      </c>
      <c r="AO309">
        <v>100</v>
      </c>
      <c r="AP309">
        <v>1100</v>
      </c>
      <c r="AQ309" t="s">
        <v>138</v>
      </c>
      <c r="AR309">
        <v>-114</v>
      </c>
      <c r="AS309">
        <v>-76</v>
      </c>
      <c r="AT309">
        <v>640</v>
      </c>
      <c r="BB309" t="str">
        <f t="shared" si="29"/>
        <v>0610</v>
      </c>
      <c r="BC309">
        <v>1</v>
      </c>
      <c r="BD309" t="str">
        <f t="shared" si="30"/>
        <v xml:space="preserve">N3054V  </v>
      </c>
      <c r="BE309">
        <v>2</v>
      </c>
      <c r="BG309">
        <v>0</v>
      </c>
      <c r="BH309">
        <v>0</v>
      </c>
      <c r="BI309">
        <v>0</v>
      </c>
      <c r="BJ309">
        <v>1150</v>
      </c>
      <c r="BK309">
        <v>50</v>
      </c>
      <c r="BL309" t="s">
        <v>342</v>
      </c>
      <c r="BM309">
        <v>1</v>
      </c>
      <c r="BN309">
        <v>1</v>
      </c>
      <c r="BO309">
        <v>1</v>
      </c>
      <c r="BP309">
        <v>0</v>
      </c>
      <c r="BS309">
        <v>0</v>
      </c>
      <c r="BT309">
        <v>0</v>
      </c>
      <c r="BU309">
        <v>0</v>
      </c>
      <c r="CE309" t="str">
        <f>"17:58:15.833"</f>
        <v>17:58:15.833</v>
      </c>
      <c r="CF309">
        <v>833213795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3</v>
      </c>
      <c r="CY309">
        <v>7</v>
      </c>
      <c r="CZ309" t="s">
        <v>130</v>
      </c>
      <c r="DA309">
        <v>142</v>
      </c>
      <c r="DB309">
        <v>2</v>
      </c>
      <c r="DC309" t="s">
        <v>131</v>
      </c>
      <c r="DD309" t="s">
        <v>132</v>
      </c>
      <c r="DG309">
        <v>14164610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"04/23/2024 17:58:16.487"</f>
        <v>04/23/2024 17:58:16.487</v>
      </c>
      <c r="C310" t="str">
        <f t="shared" si="31"/>
        <v>FFDFD3C0</v>
      </c>
      <c r="D310" t="s">
        <v>133</v>
      </c>
      <c r="E310">
        <v>20</v>
      </c>
      <c r="H310">
        <v>329</v>
      </c>
      <c r="I310" t="s">
        <v>134</v>
      </c>
      <c r="J310" t="s">
        <v>135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"17:58:15.828"</f>
        <v>17:58:15.828</v>
      </c>
      <c r="T310" t="str">
        <f>"17:58:15.728"</f>
        <v>17:58:15.728</v>
      </c>
      <c r="U310" t="str">
        <f t="shared" si="28"/>
        <v>A334DD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9</v>
      </c>
      <c r="AF310" t="s">
        <v>135</v>
      </c>
      <c r="AG310">
        <v>0</v>
      </c>
      <c r="AH310">
        <v>3</v>
      </c>
      <c r="AI310">
        <v>1</v>
      </c>
      <c r="AJ310">
        <v>0</v>
      </c>
      <c r="AK310" t="s">
        <v>359</v>
      </c>
      <c r="AL310">
        <v>64.761250000000004</v>
      </c>
      <c r="AM310" t="s">
        <v>360</v>
      </c>
      <c r="AN310">
        <v>-147.96562700000001</v>
      </c>
      <c r="AO310">
        <v>100</v>
      </c>
      <c r="AP310">
        <v>1100</v>
      </c>
      <c r="AQ310" t="s">
        <v>138</v>
      </c>
      <c r="AR310">
        <v>-114</v>
      </c>
      <c r="AS310">
        <v>-76</v>
      </c>
      <c r="AT310">
        <v>640</v>
      </c>
      <c r="BB310" t="str">
        <f t="shared" si="29"/>
        <v>0610</v>
      </c>
      <c r="BC310">
        <v>1</v>
      </c>
      <c r="BD310" t="str">
        <f t="shared" si="30"/>
        <v xml:space="preserve">N3054V  </v>
      </c>
      <c r="BE310">
        <v>2</v>
      </c>
      <c r="BG310">
        <v>0</v>
      </c>
      <c r="BH310">
        <v>0</v>
      </c>
      <c r="BI310">
        <v>0</v>
      </c>
      <c r="BJ310">
        <v>1150</v>
      </c>
      <c r="BK310">
        <v>50</v>
      </c>
      <c r="BL310" t="s">
        <v>342</v>
      </c>
      <c r="BM310">
        <v>1</v>
      </c>
      <c r="BN310">
        <v>1</v>
      </c>
      <c r="BO310">
        <v>1</v>
      </c>
      <c r="BP310">
        <v>0</v>
      </c>
      <c r="BS310">
        <v>0</v>
      </c>
      <c r="BT310">
        <v>0</v>
      </c>
      <c r="BU310">
        <v>0</v>
      </c>
      <c r="CE310" t="str">
        <f>"17:58:15.833"</f>
        <v>17:58:15.833</v>
      </c>
      <c r="CF310">
        <v>833213795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3</v>
      </c>
      <c r="CY310">
        <v>7</v>
      </c>
      <c r="CZ310" t="s">
        <v>130</v>
      </c>
      <c r="DA310">
        <v>142</v>
      </c>
      <c r="DB310">
        <v>2</v>
      </c>
      <c r="DC310" t="s">
        <v>131</v>
      </c>
      <c r="DD310" t="s">
        <v>132</v>
      </c>
      <c r="DG310">
        <v>14164610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"04/23/2024 17:58:16.268"</f>
        <v>04/23/2024 17:58:16.268</v>
      </c>
      <c r="C311" t="str">
        <f t="shared" si="31"/>
        <v>FFDFD3C0</v>
      </c>
      <c r="D311" t="s">
        <v>123</v>
      </c>
      <c r="E311">
        <v>21</v>
      </c>
      <c r="F311">
        <v>1021</v>
      </c>
      <c r="G311" t="s">
        <v>124</v>
      </c>
      <c r="J311" t="s">
        <v>125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"17:58:15.828"</f>
        <v>17:58:15.828</v>
      </c>
      <c r="T311" t="str">
        <f>"17:58:15.728"</f>
        <v>17:58:15.728</v>
      </c>
      <c r="U311" t="str">
        <f t="shared" si="28"/>
        <v>A334DD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9</v>
      </c>
      <c r="AF311" t="s">
        <v>135</v>
      </c>
      <c r="AG311">
        <v>0</v>
      </c>
      <c r="AH311">
        <v>3</v>
      </c>
      <c r="AI311">
        <v>1</v>
      </c>
      <c r="AJ311">
        <v>0</v>
      </c>
      <c r="AK311" t="s">
        <v>359</v>
      </c>
      <c r="AL311">
        <v>64.761250000000004</v>
      </c>
      <c r="AM311" t="s">
        <v>360</v>
      </c>
      <c r="AN311">
        <v>-147.96562700000001</v>
      </c>
      <c r="AO311">
        <v>100</v>
      </c>
      <c r="AP311">
        <v>1100</v>
      </c>
      <c r="AQ311" t="s">
        <v>138</v>
      </c>
      <c r="AR311">
        <v>-114</v>
      </c>
      <c r="AS311">
        <v>-76</v>
      </c>
      <c r="AT311">
        <v>640</v>
      </c>
      <c r="BB311" t="str">
        <f t="shared" si="29"/>
        <v>0610</v>
      </c>
      <c r="BC311">
        <v>1</v>
      </c>
      <c r="BD311" t="str">
        <f t="shared" si="30"/>
        <v xml:space="preserve">N3054V  </v>
      </c>
      <c r="BE311">
        <v>2</v>
      </c>
      <c r="BG311">
        <v>0</v>
      </c>
      <c r="BH311">
        <v>0</v>
      </c>
      <c r="BI311">
        <v>0</v>
      </c>
      <c r="BJ311">
        <v>1150</v>
      </c>
      <c r="BK311">
        <v>50</v>
      </c>
      <c r="BL311" t="s">
        <v>342</v>
      </c>
      <c r="BM311">
        <v>1</v>
      </c>
      <c r="BN311">
        <v>1</v>
      </c>
      <c r="BO311">
        <v>1</v>
      </c>
      <c r="BP311">
        <v>0</v>
      </c>
      <c r="BS311">
        <v>0</v>
      </c>
      <c r="BT311">
        <v>0</v>
      </c>
      <c r="BU311">
        <v>0</v>
      </c>
      <c r="CE311" t="str">
        <f>"17:58:15.833"</f>
        <v>17:58:15.833</v>
      </c>
      <c r="CF311">
        <v>833213795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3</v>
      </c>
      <c r="CY311">
        <v>7</v>
      </c>
      <c r="CZ311" t="s">
        <v>130</v>
      </c>
      <c r="DA311">
        <v>142</v>
      </c>
      <c r="DB311">
        <v>2</v>
      </c>
      <c r="DC311" t="s">
        <v>131</v>
      </c>
      <c r="DD311" t="s">
        <v>132</v>
      </c>
      <c r="DG311">
        <v>14164610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"04/23/2024 17:58:19.314"</f>
        <v>04/23/2024 17:58:19.314</v>
      </c>
      <c r="C312" t="str">
        <f t="shared" si="31"/>
        <v>FFDFD3C0</v>
      </c>
      <c r="D312" t="s">
        <v>139</v>
      </c>
      <c r="E312">
        <v>1</v>
      </c>
      <c r="H312">
        <v>216</v>
      </c>
      <c r="I312" t="s">
        <v>140</v>
      </c>
      <c r="J312" t="s">
        <v>141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"17:58:18.727"</f>
        <v>17:58:18.727</v>
      </c>
      <c r="T312" t="str">
        <f>"17:58:18.427"</f>
        <v>17:58:18.427</v>
      </c>
      <c r="U312" t="str">
        <f t="shared" si="28"/>
        <v>A334DD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9</v>
      </c>
      <c r="AF312" t="s">
        <v>135</v>
      </c>
      <c r="AG312">
        <v>0</v>
      </c>
      <c r="AH312">
        <v>3</v>
      </c>
      <c r="AI312">
        <v>1</v>
      </c>
      <c r="AJ312">
        <v>0</v>
      </c>
      <c r="AK312" t="s">
        <v>361</v>
      </c>
      <c r="AL312">
        <v>64.760283999999999</v>
      </c>
      <c r="AM312" t="s">
        <v>362</v>
      </c>
      <c r="AN312">
        <v>-147.96925300000001</v>
      </c>
      <c r="AO312">
        <v>100</v>
      </c>
      <c r="AP312">
        <v>1200</v>
      </c>
      <c r="AQ312" t="s">
        <v>138</v>
      </c>
      <c r="AR312">
        <v>-117</v>
      </c>
      <c r="AS312">
        <v>-70</v>
      </c>
      <c r="AT312">
        <v>640</v>
      </c>
      <c r="BB312" t="str">
        <f t="shared" si="29"/>
        <v>0610</v>
      </c>
      <c r="BC312">
        <v>1</v>
      </c>
      <c r="BD312" t="str">
        <f t="shared" si="30"/>
        <v xml:space="preserve">N3054V  </v>
      </c>
      <c r="BE312">
        <v>2</v>
      </c>
      <c r="BG312">
        <v>0</v>
      </c>
      <c r="BH312">
        <v>0</v>
      </c>
      <c r="BI312">
        <v>0</v>
      </c>
      <c r="BJ312">
        <v>1200</v>
      </c>
      <c r="BK312">
        <v>0</v>
      </c>
      <c r="BL312" t="s">
        <v>342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"17:58:18.728"</f>
        <v>17:58:18.728</v>
      </c>
      <c r="CF312">
        <v>727995628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1</v>
      </c>
      <c r="CY312">
        <v>7</v>
      </c>
      <c r="CZ312" t="s">
        <v>130</v>
      </c>
      <c r="DA312">
        <v>308</v>
      </c>
      <c r="DB312">
        <v>1</v>
      </c>
      <c r="DC312" t="s">
        <v>363</v>
      </c>
      <c r="DD312" t="s">
        <v>364</v>
      </c>
      <c r="DG312">
        <v>12694130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>"04/23/2024 17:58:19.314"</f>
        <v>04/23/2024 17:58:19.314</v>
      </c>
      <c r="C313" t="str">
        <f t="shared" si="31"/>
        <v>FFDFD3C0</v>
      </c>
      <c r="D313" t="s">
        <v>123</v>
      </c>
      <c r="E313">
        <v>21</v>
      </c>
      <c r="F313">
        <v>1021</v>
      </c>
      <c r="G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"17:58:18.727"</f>
        <v>17:58:18.727</v>
      </c>
      <c r="T313" t="str">
        <f>"17:58:18.427"</f>
        <v>17:58:18.427</v>
      </c>
      <c r="U313" t="str">
        <f t="shared" si="28"/>
        <v>A334DD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9</v>
      </c>
      <c r="AF313" t="s">
        <v>135</v>
      </c>
      <c r="AG313">
        <v>0</v>
      </c>
      <c r="AH313">
        <v>3</v>
      </c>
      <c r="AI313">
        <v>1</v>
      </c>
      <c r="AJ313">
        <v>0</v>
      </c>
      <c r="AK313" t="s">
        <v>361</v>
      </c>
      <c r="AL313">
        <v>64.760283999999999</v>
      </c>
      <c r="AM313" t="s">
        <v>362</v>
      </c>
      <c r="AN313">
        <v>-147.96925300000001</v>
      </c>
      <c r="AO313">
        <v>100</v>
      </c>
      <c r="AP313">
        <v>1200</v>
      </c>
      <c r="AQ313" t="s">
        <v>138</v>
      </c>
      <c r="AR313">
        <v>-117</v>
      </c>
      <c r="AS313">
        <v>-70</v>
      </c>
      <c r="AT313">
        <v>640</v>
      </c>
      <c r="BB313" t="str">
        <f t="shared" si="29"/>
        <v>0610</v>
      </c>
      <c r="BC313">
        <v>1</v>
      </c>
      <c r="BD313" t="str">
        <f t="shared" si="30"/>
        <v xml:space="preserve">N3054V  </v>
      </c>
      <c r="BE313">
        <v>2</v>
      </c>
      <c r="BG313">
        <v>0</v>
      </c>
      <c r="BH313">
        <v>0</v>
      </c>
      <c r="BI313">
        <v>0</v>
      </c>
      <c r="BJ313">
        <v>1200</v>
      </c>
      <c r="BK313">
        <v>0</v>
      </c>
      <c r="BL313" t="s">
        <v>342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>"17:58:18.728"</f>
        <v>17:58:18.728</v>
      </c>
      <c r="CF313">
        <v>727995628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1</v>
      </c>
      <c r="CY313">
        <v>7</v>
      </c>
      <c r="CZ313" t="s">
        <v>130</v>
      </c>
      <c r="DA313">
        <v>308</v>
      </c>
      <c r="DB313">
        <v>1</v>
      </c>
      <c r="DC313" t="s">
        <v>363</v>
      </c>
      <c r="DD313" t="s">
        <v>364</v>
      </c>
      <c r="DG313">
        <v>12694130</v>
      </c>
      <c r="DI313">
        <v>0</v>
      </c>
      <c r="DJ313">
        <v>0</v>
      </c>
      <c r="DK313">
        <v>1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>"04/23/2024 17:58:21.439"</f>
        <v>04/23/2024 17:58:21.439</v>
      </c>
      <c r="C314" t="str">
        <f t="shared" si="31"/>
        <v>FFDFD3C0</v>
      </c>
      <c r="D314" t="s">
        <v>123</v>
      </c>
      <c r="E314">
        <v>21</v>
      </c>
      <c r="F314">
        <v>1021</v>
      </c>
      <c r="G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"17:58:19.727"</f>
        <v>17:58:19.727</v>
      </c>
      <c r="T314" t="str">
        <f>"17:58:19.327"</f>
        <v>17:58:19.327</v>
      </c>
      <c r="U314" t="str">
        <f t="shared" si="28"/>
        <v>A334DD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9</v>
      </c>
      <c r="AF314" t="s">
        <v>135</v>
      </c>
      <c r="AG314">
        <v>0</v>
      </c>
      <c r="AH314">
        <v>3</v>
      </c>
      <c r="AI314">
        <v>1</v>
      </c>
      <c r="AJ314">
        <v>0</v>
      </c>
      <c r="AK314" t="s">
        <v>365</v>
      </c>
      <c r="AL314">
        <v>64.759940999999998</v>
      </c>
      <c r="AM314" t="s">
        <v>366</v>
      </c>
      <c r="AN314">
        <v>-147.97049799999999</v>
      </c>
      <c r="AO314">
        <v>100</v>
      </c>
      <c r="AP314">
        <v>1200</v>
      </c>
      <c r="AQ314" t="s">
        <v>138</v>
      </c>
      <c r="AR314">
        <v>-117</v>
      </c>
      <c r="AS314">
        <v>-69</v>
      </c>
      <c r="AT314">
        <v>640</v>
      </c>
      <c r="BB314" t="str">
        <f t="shared" si="29"/>
        <v>0610</v>
      </c>
      <c r="BC314">
        <v>1</v>
      </c>
      <c r="BD314" t="str">
        <f t="shared" si="30"/>
        <v xml:space="preserve">N3054V  </v>
      </c>
      <c r="BE314">
        <v>2</v>
      </c>
      <c r="BG314">
        <v>0</v>
      </c>
      <c r="BH314">
        <v>0</v>
      </c>
      <c r="BI314">
        <v>0</v>
      </c>
      <c r="BJ314">
        <v>1200</v>
      </c>
      <c r="BK314">
        <v>0</v>
      </c>
      <c r="BL314" t="s">
        <v>342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>"17:58:19.733"</f>
        <v>17:58:19.733</v>
      </c>
      <c r="CF314">
        <v>732897297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1</v>
      </c>
      <c r="CY314">
        <v>7</v>
      </c>
      <c r="CZ314" t="s">
        <v>130</v>
      </c>
      <c r="DA314">
        <v>308</v>
      </c>
      <c r="DB314">
        <v>1</v>
      </c>
      <c r="DC314" t="s">
        <v>363</v>
      </c>
      <c r="DD314" t="s">
        <v>364</v>
      </c>
      <c r="DG314">
        <v>12694186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>"04/23/2024 17:58:21.923"</f>
        <v>04/23/2024 17:58:21.923</v>
      </c>
      <c r="C315" t="str">
        <f t="shared" si="31"/>
        <v>FFDFD3C0</v>
      </c>
      <c r="D315" t="s">
        <v>139</v>
      </c>
      <c r="E315">
        <v>1</v>
      </c>
      <c r="H315">
        <v>216</v>
      </c>
      <c r="I315" t="s">
        <v>140</v>
      </c>
      <c r="J315" t="s">
        <v>141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"17:58:21.570"</f>
        <v>17:58:21.570</v>
      </c>
      <c r="T315" t="str">
        <f>"17:58:21.170"</f>
        <v>17:58:21.170</v>
      </c>
      <c r="U315" t="str">
        <f t="shared" si="28"/>
        <v>A334DD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9</v>
      </c>
      <c r="AF315" t="s">
        <v>135</v>
      </c>
      <c r="AG315">
        <v>0</v>
      </c>
      <c r="AH315">
        <v>3</v>
      </c>
      <c r="AI315">
        <v>1</v>
      </c>
      <c r="AJ315">
        <v>0</v>
      </c>
      <c r="AK315" t="s">
        <v>367</v>
      </c>
      <c r="AL315">
        <v>64.759383</v>
      </c>
      <c r="AM315" t="s">
        <v>368</v>
      </c>
      <c r="AN315">
        <v>-147.97290100000001</v>
      </c>
      <c r="AO315">
        <v>100</v>
      </c>
      <c r="AP315">
        <v>1200</v>
      </c>
      <c r="AQ315" t="s">
        <v>138</v>
      </c>
      <c r="AR315">
        <v>-119</v>
      </c>
      <c r="AS315">
        <v>-65</v>
      </c>
      <c r="AT315">
        <v>576</v>
      </c>
      <c r="BB315" t="str">
        <f t="shared" si="29"/>
        <v>0610</v>
      </c>
      <c r="BC315">
        <v>1</v>
      </c>
      <c r="BD315" t="str">
        <f t="shared" si="30"/>
        <v xml:space="preserve">N3054V  </v>
      </c>
      <c r="BE315">
        <v>2</v>
      </c>
      <c r="BG315">
        <v>0</v>
      </c>
      <c r="BH315">
        <v>0</v>
      </c>
      <c r="BI315">
        <v>0</v>
      </c>
      <c r="BJ315">
        <v>1225</v>
      </c>
      <c r="BK315">
        <v>25</v>
      </c>
      <c r="BL315" t="s">
        <v>342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>"17:58:21.578"</f>
        <v>17:58:21.578</v>
      </c>
      <c r="CF315">
        <v>577716748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2</v>
      </c>
      <c r="CY315">
        <v>7</v>
      </c>
      <c r="CZ315" t="s">
        <v>130</v>
      </c>
      <c r="DA315">
        <v>308</v>
      </c>
      <c r="DB315">
        <v>0</v>
      </c>
      <c r="DC315" t="s">
        <v>363</v>
      </c>
      <c r="DD315" t="s">
        <v>364</v>
      </c>
      <c r="DG315">
        <v>4846431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>"04/23/2024 17:58:21.923"</f>
        <v>04/23/2024 17:58:21.923</v>
      </c>
      <c r="C316" t="str">
        <f t="shared" si="31"/>
        <v>FFDFD3C0</v>
      </c>
      <c r="D316" t="s">
        <v>123</v>
      </c>
      <c r="E316">
        <v>21</v>
      </c>
      <c r="F316">
        <v>1021</v>
      </c>
      <c r="G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"17:58:21.570"</f>
        <v>17:58:21.570</v>
      </c>
      <c r="T316" t="str">
        <f>"17:58:21.170"</f>
        <v>17:58:21.170</v>
      </c>
      <c r="U316" t="str">
        <f t="shared" si="28"/>
        <v>A334DD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9</v>
      </c>
      <c r="AF316" t="s">
        <v>135</v>
      </c>
      <c r="AG316">
        <v>0</v>
      </c>
      <c r="AH316">
        <v>3</v>
      </c>
      <c r="AI316">
        <v>1</v>
      </c>
      <c r="AJ316">
        <v>0</v>
      </c>
      <c r="AK316" t="s">
        <v>367</v>
      </c>
      <c r="AL316">
        <v>64.759383</v>
      </c>
      <c r="AM316" t="s">
        <v>368</v>
      </c>
      <c r="AN316">
        <v>-147.97290100000001</v>
      </c>
      <c r="AO316">
        <v>100</v>
      </c>
      <c r="AP316">
        <v>1200</v>
      </c>
      <c r="AQ316" t="s">
        <v>138</v>
      </c>
      <c r="AR316">
        <v>-119</v>
      </c>
      <c r="AS316">
        <v>-65</v>
      </c>
      <c r="AT316">
        <v>576</v>
      </c>
      <c r="BB316" t="str">
        <f t="shared" si="29"/>
        <v>0610</v>
      </c>
      <c r="BC316">
        <v>1</v>
      </c>
      <c r="BD316" t="str">
        <f t="shared" si="30"/>
        <v xml:space="preserve">N3054V  </v>
      </c>
      <c r="BE316">
        <v>2</v>
      </c>
      <c r="BG316">
        <v>0</v>
      </c>
      <c r="BH316">
        <v>0</v>
      </c>
      <c r="BI316">
        <v>0</v>
      </c>
      <c r="BJ316">
        <v>1225</v>
      </c>
      <c r="BK316">
        <v>25</v>
      </c>
      <c r="BL316" t="s">
        <v>342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>"17:58:21.578"</f>
        <v>17:58:21.578</v>
      </c>
      <c r="CF316">
        <v>577716748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2</v>
      </c>
      <c r="CY316">
        <v>7</v>
      </c>
      <c r="CZ316" t="s">
        <v>130</v>
      </c>
      <c r="DA316">
        <v>308</v>
      </c>
      <c r="DB316">
        <v>0</v>
      </c>
      <c r="DC316" t="s">
        <v>363</v>
      </c>
      <c r="DD316" t="s">
        <v>364</v>
      </c>
      <c r="DG316">
        <v>4846431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>"04/23/2024 17:58:23.985"</f>
        <v>04/23/2024 17:58:23.985</v>
      </c>
      <c r="C317" t="str">
        <f t="shared" si="31"/>
        <v>FFDFD3C0</v>
      </c>
      <c r="D317" t="s">
        <v>133</v>
      </c>
      <c r="E317">
        <v>20</v>
      </c>
      <c r="H317">
        <v>329</v>
      </c>
      <c r="I317" t="s">
        <v>134</v>
      </c>
      <c r="J317" t="s">
        <v>135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"17:58:23.523"</f>
        <v>17:58:23.523</v>
      </c>
      <c r="T317" t="str">
        <f>"17:58:15.723"</f>
        <v>17:58:15.723</v>
      </c>
      <c r="U317" t="str">
        <f t="shared" si="28"/>
        <v>A334DD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9</v>
      </c>
      <c r="AF317" t="s">
        <v>135</v>
      </c>
      <c r="AG317">
        <v>0</v>
      </c>
      <c r="AH317">
        <v>3</v>
      </c>
      <c r="AI317">
        <v>1</v>
      </c>
      <c r="AJ317">
        <v>0</v>
      </c>
      <c r="AK317" t="s">
        <v>369</v>
      </c>
      <c r="AL317">
        <v>64.758825000000002</v>
      </c>
      <c r="AM317" t="s">
        <v>370</v>
      </c>
      <c r="AN317">
        <v>-147.97541100000001</v>
      </c>
      <c r="AO317">
        <v>100</v>
      </c>
      <c r="AP317">
        <v>1200</v>
      </c>
      <c r="AQ317" t="s">
        <v>138</v>
      </c>
      <c r="AR317">
        <v>-114</v>
      </c>
      <c r="AS317">
        <v>-76</v>
      </c>
      <c r="AT317">
        <v>640</v>
      </c>
      <c r="BB317" t="str">
        <f t="shared" si="29"/>
        <v>0610</v>
      </c>
      <c r="BC317">
        <v>1</v>
      </c>
      <c r="BD317" t="str">
        <f t="shared" si="30"/>
        <v xml:space="preserve">N3054V  </v>
      </c>
      <c r="BE317">
        <v>2</v>
      </c>
      <c r="BG317">
        <v>0</v>
      </c>
      <c r="BH317">
        <v>0</v>
      </c>
      <c r="BI317">
        <v>0</v>
      </c>
      <c r="BJ317">
        <v>1150</v>
      </c>
      <c r="BK317">
        <v>-50</v>
      </c>
      <c r="BL317" t="s">
        <v>342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>"17:58:23.527"</f>
        <v>17:58:23.527</v>
      </c>
      <c r="CF317">
        <v>527464034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3</v>
      </c>
      <c r="CY317">
        <v>7</v>
      </c>
      <c r="CZ317" t="s">
        <v>130</v>
      </c>
      <c r="DA317">
        <v>142</v>
      </c>
      <c r="DB317">
        <v>2</v>
      </c>
      <c r="DC317" t="s">
        <v>131</v>
      </c>
      <c r="DD317" t="s">
        <v>132</v>
      </c>
      <c r="DG317">
        <v>14165010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>"04/23/2024 17:58:23.985"</f>
        <v>04/23/2024 17:58:23.985</v>
      </c>
      <c r="C318" t="str">
        <f t="shared" si="31"/>
        <v>FFDFD3C0</v>
      </c>
      <c r="D318" t="s">
        <v>139</v>
      </c>
      <c r="E318">
        <v>1</v>
      </c>
      <c r="H318">
        <v>216</v>
      </c>
      <c r="I318" t="s">
        <v>140</v>
      </c>
      <c r="J318" t="s">
        <v>141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"17:58:23.523"</f>
        <v>17:58:23.523</v>
      </c>
      <c r="T318" t="str">
        <f>"17:58:23.223"</f>
        <v>17:58:23.223</v>
      </c>
      <c r="U318" t="str">
        <f t="shared" si="28"/>
        <v>A334DD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9</v>
      </c>
      <c r="AF318" t="s">
        <v>135</v>
      </c>
      <c r="AG318">
        <v>0</v>
      </c>
      <c r="AH318">
        <v>3</v>
      </c>
      <c r="AI318">
        <v>1</v>
      </c>
      <c r="AJ318">
        <v>0</v>
      </c>
      <c r="AK318" t="s">
        <v>369</v>
      </c>
      <c r="AL318">
        <v>64.758825000000002</v>
      </c>
      <c r="AM318" t="s">
        <v>370</v>
      </c>
      <c r="AN318">
        <v>-147.97541100000001</v>
      </c>
      <c r="AO318">
        <v>100</v>
      </c>
      <c r="AP318">
        <v>1200</v>
      </c>
      <c r="AQ318" t="s">
        <v>138</v>
      </c>
      <c r="AR318">
        <v>-121</v>
      </c>
      <c r="AS318">
        <v>-61</v>
      </c>
      <c r="AT318">
        <v>512</v>
      </c>
      <c r="BB318" t="str">
        <f t="shared" si="29"/>
        <v>0610</v>
      </c>
      <c r="BC318">
        <v>1</v>
      </c>
      <c r="BD318" t="str">
        <f t="shared" si="30"/>
        <v xml:space="preserve">N3054V  </v>
      </c>
      <c r="BE318">
        <v>2</v>
      </c>
      <c r="BG318">
        <v>0</v>
      </c>
      <c r="BH318">
        <v>0</v>
      </c>
      <c r="BI318">
        <v>0</v>
      </c>
      <c r="BJ318">
        <v>1250</v>
      </c>
      <c r="BK318">
        <v>50</v>
      </c>
      <c r="BL318" t="s">
        <v>342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>"17:58:23.528"</f>
        <v>17:58:23.528</v>
      </c>
      <c r="CF318">
        <v>527525945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2</v>
      </c>
      <c r="CY318">
        <v>7</v>
      </c>
      <c r="CZ318" t="s">
        <v>130</v>
      </c>
      <c r="DA318">
        <v>308</v>
      </c>
      <c r="DB318">
        <v>0</v>
      </c>
      <c r="DC318" t="s">
        <v>363</v>
      </c>
      <c r="DD318" t="s">
        <v>364</v>
      </c>
      <c r="DG318">
        <v>4846537</v>
      </c>
      <c r="DI318">
        <v>0</v>
      </c>
      <c r="DJ318">
        <v>0</v>
      </c>
      <c r="DK318">
        <v>1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"04/23/2024 17:58:23.985"</f>
        <v>04/23/2024 17:58:23.985</v>
      </c>
      <c r="C319" t="str">
        <f t="shared" si="31"/>
        <v>FFDFD3C0</v>
      </c>
      <c r="D319" t="s">
        <v>123</v>
      </c>
      <c r="E319">
        <v>21</v>
      </c>
      <c r="F319">
        <v>1021</v>
      </c>
      <c r="G319" t="s">
        <v>124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"17:58:23.523"</f>
        <v>17:58:23.523</v>
      </c>
      <c r="T319" t="str">
        <f>"17:58:23.223"</f>
        <v>17:58:23.223</v>
      </c>
      <c r="U319" t="str">
        <f t="shared" si="28"/>
        <v>A334DD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9</v>
      </c>
      <c r="AF319" t="s">
        <v>135</v>
      </c>
      <c r="AG319">
        <v>0</v>
      </c>
      <c r="AH319">
        <v>3</v>
      </c>
      <c r="AI319">
        <v>1</v>
      </c>
      <c r="AJ319">
        <v>0</v>
      </c>
      <c r="AK319" t="s">
        <v>369</v>
      </c>
      <c r="AL319">
        <v>64.758825000000002</v>
      </c>
      <c r="AM319" t="s">
        <v>370</v>
      </c>
      <c r="AN319">
        <v>-147.97541100000001</v>
      </c>
      <c r="AO319">
        <v>100</v>
      </c>
      <c r="AP319">
        <v>1200</v>
      </c>
      <c r="AQ319" t="s">
        <v>138</v>
      </c>
      <c r="AR319">
        <v>-121</v>
      </c>
      <c r="AS319">
        <v>-61</v>
      </c>
      <c r="AT319">
        <v>512</v>
      </c>
      <c r="BB319" t="str">
        <f t="shared" si="29"/>
        <v>0610</v>
      </c>
      <c r="BC319">
        <v>1</v>
      </c>
      <c r="BD319" t="str">
        <f t="shared" si="30"/>
        <v xml:space="preserve">N3054V  </v>
      </c>
      <c r="BE319">
        <v>2</v>
      </c>
      <c r="BG319">
        <v>0</v>
      </c>
      <c r="BH319">
        <v>0</v>
      </c>
      <c r="BI319">
        <v>0</v>
      </c>
      <c r="BJ319">
        <v>1250</v>
      </c>
      <c r="BK319">
        <v>50</v>
      </c>
      <c r="BL319" t="s">
        <v>342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"17:58:23.528"</f>
        <v>17:58:23.528</v>
      </c>
      <c r="CF319">
        <v>527525945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2</v>
      </c>
      <c r="CY319">
        <v>7</v>
      </c>
      <c r="CZ319" t="s">
        <v>130</v>
      </c>
      <c r="DA319">
        <v>308</v>
      </c>
      <c r="DB319">
        <v>0</v>
      </c>
      <c r="DC319" t="s">
        <v>363</v>
      </c>
      <c r="DD319" t="s">
        <v>364</v>
      </c>
      <c r="DG319">
        <v>4846537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"04/23/2024 17:58:25.376"</f>
        <v>04/23/2024 17:58:25.376</v>
      </c>
      <c r="C320" t="str">
        <f t="shared" si="31"/>
        <v>FFDFD3C0</v>
      </c>
      <c r="D320" t="s">
        <v>139</v>
      </c>
      <c r="E320">
        <v>1</v>
      </c>
      <c r="H320">
        <v>216</v>
      </c>
      <c r="I320" t="s">
        <v>140</v>
      </c>
      <c r="J320" t="s">
        <v>141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"17:58:24.531"</f>
        <v>17:58:24.531</v>
      </c>
      <c r="T320" t="str">
        <f>"17:58:24.231"</f>
        <v>17:58:24.231</v>
      </c>
      <c r="U320" t="str">
        <f t="shared" si="28"/>
        <v>A334DD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9</v>
      </c>
      <c r="AF320" t="s">
        <v>135</v>
      </c>
      <c r="AG320">
        <v>0</v>
      </c>
      <c r="AH320">
        <v>3</v>
      </c>
      <c r="AI320">
        <v>1</v>
      </c>
      <c r="AJ320">
        <v>0</v>
      </c>
      <c r="AK320" t="s">
        <v>371</v>
      </c>
      <c r="AL320">
        <v>64.758589000000001</v>
      </c>
      <c r="AM320" t="s">
        <v>372</v>
      </c>
      <c r="AN320">
        <v>-147.976677</v>
      </c>
      <c r="AO320">
        <v>100</v>
      </c>
      <c r="AP320">
        <v>1200</v>
      </c>
      <c r="AQ320" t="s">
        <v>138</v>
      </c>
      <c r="AR320">
        <v>-122</v>
      </c>
      <c r="AS320">
        <v>-59</v>
      </c>
      <c r="AT320">
        <v>576</v>
      </c>
      <c r="BB320" t="str">
        <f t="shared" si="29"/>
        <v>0610</v>
      </c>
      <c r="BC320">
        <v>1</v>
      </c>
      <c r="BD320" t="str">
        <f t="shared" si="30"/>
        <v xml:space="preserve">N3054V  </v>
      </c>
      <c r="BE320">
        <v>2</v>
      </c>
      <c r="BG320">
        <v>0</v>
      </c>
      <c r="BH320">
        <v>0</v>
      </c>
      <c r="BI320">
        <v>0</v>
      </c>
      <c r="BJ320">
        <v>1250</v>
      </c>
      <c r="BK320">
        <v>50</v>
      </c>
      <c r="BL320" t="s">
        <v>342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"17:58:24.532"</f>
        <v>17:58:24.532</v>
      </c>
      <c r="CF320">
        <v>532427526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2</v>
      </c>
      <c r="CY320">
        <v>7</v>
      </c>
      <c r="CZ320" t="s">
        <v>130</v>
      </c>
      <c r="DA320">
        <v>308</v>
      </c>
      <c r="DB320">
        <v>1</v>
      </c>
      <c r="DC320" t="s">
        <v>363</v>
      </c>
      <c r="DD320" t="s">
        <v>364</v>
      </c>
      <c r="DG320">
        <v>12694441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"04/23/2024 17:58:25.376"</f>
        <v>04/23/2024 17:58:25.376</v>
      </c>
      <c r="C321" t="str">
        <f t="shared" si="31"/>
        <v>FFDFD3C0</v>
      </c>
      <c r="D321" t="s">
        <v>123</v>
      </c>
      <c r="E321">
        <v>21</v>
      </c>
      <c r="F321">
        <v>1021</v>
      </c>
      <c r="G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"17:58:24.531"</f>
        <v>17:58:24.531</v>
      </c>
      <c r="T321" t="str">
        <f>"17:58:24.231"</f>
        <v>17:58:24.231</v>
      </c>
      <c r="U321" t="str">
        <f t="shared" si="28"/>
        <v>A334DD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9</v>
      </c>
      <c r="AF321" t="s">
        <v>141</v>
      </c>
      <c r="AG321">
        <v>0</v>
      </c>
      <c r="AH321">
        <v>3</v>
      </c>
      <c r="AI321">
        <v>1</v>
      </c>
      <c r="AJ321">
        <v>0</v>
      </c>
      <c r="AK321" t="s">
        <v>371</v>
      </c>
      <c r="AL321">
        <v>64.758589000000001</v>
      </c>
      <c r="AM321" t="s">
        <v>372</v>
      </c>
      <c r="AN321">
        <v>-147.976677</v>
      </c>
      <c r="AO321">
        <v>100</v>
      </c>
      <c r="AP321">
        <v>1200</v>
      </c>
      <c r="AQ321" t="s">
        <v>138</v>
      </c>
      <c r="AR321">
        <v>-122</v>
      </c>
      <c r="AS321">
        <v>-59</v>
      </c>
      <c r="AT321">
        <v>576</v>
      </c>
      <c r="BB321" t="str">
        <f t="shared" si="29"/>
        <v>0610</v>
      </c>
      <c r="BC321">
        <v>1</v>
      </c>
      <c r="BD321" t="str">
        <f t="shared" si="30"/>
        <v xml:space="preserve">N3054V  </v>
      </c>
      <c r="BE321">
        <v>2</v>
      </c>
      <c r="BG321">
        <v>0</v>
      </c>
      <c r="BH321">
        <v>0</v>
      </c>
      <c r="BI321">
        <v>0</v>
      </c>
      <c r="BJ321">
        <v>1250</v>
      </c>
      <c r="BK321">
        <v>50</v>
      </c>
      <c r="BL321" t="s">
        <v>373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>"17:58:24.532"</f>
        <v>17:58:24.532</v>
      </c>
      <c r="CF321">
        <v>532427526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2</v>
      </c>
      <c r="CY321">
        <v>7</v>
      </c>
      <c r="CZ321" t="s">
        <v>130</v>
      </c>
      <c r="DA321">
        <v>308</v>
      </c>
      <c r="DB321">
        <v>1</v>
      </c>
      <c r="DC321" t="s">
        <v>363</v>
      </c>
      <c r="DD321" t="s">
        <v>364</v>
      </c>
      <c r="DG321">
        <v>12694441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25">
      <c r="A322" t="str">
        <f>"04/23/2024 17:58:25.938"</f>
        <v>04/23/2024 17:58:25.938</v>
      </c>
      <c r="C322" t="str">
        <f t="shared" si="31"/>
        <v>FFDFD3C0</v>
      </c>
      <c r="D322" t="s">
        <v>139</v>
      </c>
      <c r="E322">
        <v>1</v>
      </c>
      <c r="H322">
        <v>216</v>
      </c>
      <c r="I322" t="s">
        <v>140</v>
      </c>
      <c r="J322" t="s">
        <v>141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"17:58:25.516"</f>
        <v>17:58:25.516</v>
      </c>
      <c r="T322" t="str">
        <f>"17:58:25.316"</f>
        <v>17:58:25.316</v>
      </c>
      <c r="U322" t="str">
        <f t="shared" ref="U322:U385" si="34">"A334DD"</f>
        <v>A334DD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9</v>
      </c>
      <c r="AF322" t="s">
        <v>141</v>
      </c>
      <c r="AG322">
        <v>0</v>
      </c>
      <c r="AH322">
        <v>3</v>
      </c>
      <c r="AI322">
        <v>1</v>
      </c>
      <c r="AJ322">
        <v>0</v>
      </c>
      <c r="AK322" t="s">
        <v>374</v>
      </c>
      <c r="AL322">
        <v>64.758309999999994</v>
      </c>
      <c r="AM322" t="s">
        <v>375</v>
      </c>
      <c r="AN322">
        <v>-147.97802899999999</v>
      </c>
      <c r="AO322">
        <v>100</v>
      </c>
      <c r="AP322">
        <v>1200</v>
      </c>
      <c r="AQ322" t="s">
        <v>138</v>
      </c>
      <c r="AR322">
        <v>-123</v>
      </c>
      <c r="AS322">
        <v>-57</v>
      </c>
      <c r="AT322">
        <v>512</v>
      </c>
      <c r="BB322" t="str">
        <f t="shared" ref="BB322:BB385" si="35">"0610"</f>
        <v>0610</v>
      </c>
      <c r="BC322">
        <v>1</v>
      </c>
      <c r="BD322" t="str">
        <f t="shared" ref="BD322:BD385" si="36">"N3054V  "</f>
        <v xml:space="preserve">N3054V  </v>
      </c>
      <c r="BE322">
        <v>2</v>
      </c>
      <c r="BG322">
        <v>0</v>
      </c>
      <c r="BH322">
        <v>0</v>
      </c>
      <c r="BI322">
        <v>0</v>
      </c>
      <c r="BJ322">
        <v>1250</v>
      </c>
      <c r="BK322">
        <v>50</v>
      </c>
      <c r="BL322" t="s">
        <v>373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>"17:58:25.522"</f>
        <v>17:58:25.522</v>
      </c>
      <c r="CF322">
        <v>522330664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3</v>
      </c>
      <c r="CY322">
        <v>7</v>
      </c>
      <c r="CZ322" t="s">
        <v>130</v>
      </c>
      <c r="DA322">
        <v>308</v>
      </c>
      <c r="DB322">
        <v>1</v>
      </c>
      <c r="DC322" t="s">
        <v>363</v>
      </c>
      <c r="DD322" t="s">
        <v>364</v>
      </c>
      <c r="DG322">
        <v>12694493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"04/23/2024 17:58:25.938"</f>
        <v>04/23/2024 17:58:25.938</v>
      </c>
      <c r="C323" t="str">
        <f t="shared" ref="C323:C358" si="37">"FFDFD3C0"</f>
        <v>FFDFD3C0</v>
      </c>
      <c r="D323" t="s">
        <v>123</v>
      </c>
      <c r="E323">
        <v>21</v>
      </c>
      <c r="F323">
        <v>1021</v>
      </c>
      <c r="G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"17:58:25.516"</f>
        <v>17:58:25.516</v>
      </c>
      <c r="T323" t="str">
        <f>"17:58:25.316"</f>
        <v>17:58:25.316</v>
      </c>
      <c r="U323" t="str">
        <f t="shared" si="34"/>
        <v>A334DD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9</v>
      </c>
      <c r="AF323" t="s">
        <v>141</v>
      </c>
      <c r="AG323">
        <v>0</v>
      </c>
      <c r="AH323">
        <v>3</v>
      </c>
      <c r="AI323">
        <v>1</v>
      </c>
      <c r="AJ323">
        <v>0</v>
      </c>
      <c r="AK323" t="s">
        <v>374</v>
      </c>
      <c r="AL323">
        <v>64.758309999999994</v>
      </c>
      <c r="AM323" t="s">
        <v>375</v>
      </c>
      <c r="AN323">
        <v>-147.97802899999999</v>
      </c>
      <c r="AO323">
        <v>100</v>
      </c>
      <c r="AP323">
        <v>1200</v>
      </c>
      <c r="AQ323" t="s">
        <v>138</v>
      </c>
      <c r="AR323">
        <v>-123</v>
      </c>
      <c r="AS323">
        <v>-57</v>
      </c>
      <c r="AT323">
        <v>512</v>
      </c>
      <c r="BB323" t="str">
        <f t="shared" si="35"/>
        <v>0610</v>
      </c>
      <c r="BC323">
        <v>1</v>
      </c>
      <c r="BD323" t="str">
        <f t="shared" si="36"/>
        <v xml:space="preserve">N3054V  </v>
      </c>
      <c r="BE323">
        <v>2</v>
      </c>
      <c r="BG323">
        <v>0</v>
      </c>
      <c r="BH323">
        <v>0</v>
      </c>
      <c r="BI323">
        <v>0</v>
      </c>
      <c r="BJ323">
        <v>1250</v>
      </c>
      <c r="BK323">
        <v>50</v>
      </c>
      <c r="BL323" t="s">
        <v>373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>"17:58:25.522"</f>
        <v>17:58:25.522</v>
      </c>
      <c r="CF323">
        <v>522330664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3</v>
      </c>
      <c r="CY323">
        <v>7</v>
      </c>
      <c r="CZ323" t="s">
        <v>130</v>
      </c>
      <c r="DA323">
        <v>308</v>
      </c>
      <c r="DB323">
        <v>1</v>
      </c>
      <c r="DC323" t="s">
        <v>363</v>
      </c>
      <c r="DD323" t="s">
        <v>364</v>
      </c>
      <c r="DG323">
        <v>12694493</v>
      </c>
      <c r="DI323">
        <v>0</v>
      </c>
      <c r="DJ323">
        <v>0</v>
      </c>
      <c r="DK323">
        <v>1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"04/23/2024 17:58:28.141"</f>
        <v>04/23/2024 17:58:28.141</v>
      </c>
      <c r="C324" t="str">
        <f t="shared" si="37"/>
        <v>FFDFD3C0</v>
      </c>
      <c r="D324" t="s">
        <v>139</v>
      </c>
      <c r="E324">
        <v>1</v>
      </c>
      <c r="H324">
        <v>216</v>
      </c>
      <c r="I324" t="s">
        <v>140</v>
      </c>
      <c r="J324" t="s">
        <v>141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"17:58:27.727"</f>
        <v>17:58:27.727</v>
      </c>
      <c r="T324" t="str">
        <f>"17:58:27.627"</f>
        <v>17:58:27.627</v>
      </c>
      <c r="U324" t="str">
        <f t="shared" si="34"/>
        <v>A334DD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9</v>
      </c>
      <c r="AF324" t="s">
        <v>141</v>
      </c>
      <c r="AG324">
        <v>0</v>
      </c>
      <c r="AH324">
        <v>3</v>
      </c>
      <c r="AI324">
        <v>1</v>
      </c>
      <c r="AJ324">
        <v>0</v>
      </c>
      <c r="AK324" t="s">
        <v>376</v>
      </c>
      <c r="AL324">
        <v>64.757795000000002</v>
      </c>
      <c r="AM324" t="s">
        <v>377</v>
      </c>
      <c r="AN324">
        <v>-147.981033</v>
      </c>
      <c r="AO324">
        <v>100</v>
      </c>
      <c r="AP324">
        <v>1300</v>
      </c>
      <c r="AQ324" t="s">
        <v>138</v>
      </c>
      <c r="AR324">
        <v>-125</v>
      </c>
      <c r="AS324">
        <v>-52</v>
      </c>
      <c r="AT324">
        <v>512</v>
      </c>
      <c r="BB324" t="str">
        <f t="shared" si="35"/>
        <v>0610</v>
      </c>
      <c r="BC324">
        <v>1</v>
      </c>
      <c r="BD324" t="str">
        <f t="shared" si="36"/>
        <v xml:space="preserve">N3054V  </v>
      </c>
      <c r="BE324">
        <v>2</v>
      </c>
      <c r="BG324">
        <v>0</v>
      </c>
      <c r="BH324">
        <v>0</v>
      </c>
      <c r="BI324">
        <v>0</v>
      </c>
      <c r="BJ324">
        <v>1275</v>
      </c>
      <c r="BK324">
        <v>-25</v>
      </c>
      <c r="BL324" t="s">
        <v>373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>"17:58:27.727"</f>
        <v>17:58:27.727</v>
      </c>
      <c r="CF324">
        <v>727114853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2</v>
      </c>
      <c r="CY324">
        <v>7</v>
      </c>
      <c r="CZ324" t="s">
        <v>130</v>
      </c>
      <c r="DA324">
        <v>308</v>
      </c>
      <c r="DB324">
        <v>0</v>
      </c>
      <c r="DC324" t="s">
        <v>363</v>
      </c>
      <c r="DD324" t="s">
        <v>364</v>
      </c>
      <c r="DG324">
        <v>4846769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"04/23/2024 17:58:28.141"</f>
        <v>04/23/2024 17:58:28.141</v>
      </c>
      <c r="C325" t="str">
        <f t="shared" si="37"/>
        <v>FFDFD3C0</v>
      </c>
      <c r="D325" t="s">
        <v>123</v>
      </c>
      <c r="E325">
        <v>21</v>
      </c>
      <c r="F325">
        <v>1021</v>
      </c>
      <c r="G325" t="s">
        <v>124</v>
      </c>
      <c r="J325" t="s">
        <v>125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"17:58:27.727"</f>
        <v>17:58:27.727</v>
      </c>
      <c r="T325" t="str">
        <f>"17:58:27.627"</f>
        <v>17:58:27.627</v>
      </c>
      <c r="U325" t="str">
        <f t="shared" si="34"/>
        <v>A334DD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9</v>
      </c>
      <c r="AF325" t="s">
        <v>141</v>
      </c>
      <c r="AG325">
        <v>0</v>
      </c>
      <c r="AH325">
        <v>3</v>
      </c>
      <c r="AI325">
        <v>1</v>
      </c>
      <c r="AJ325">
        <v>0</v>
      </c>
      <c r="AK325" t="s">
        <v>376</v>
      </c>
      <c r="AL325">
        <v>64.757795000000002</v>
      </c>
      <c r="AM325" t="s">
        <v>377</v>
      </c>
      <c r="AN325">
        <v>-147.981033</v>
      </c>
      <c r="AO325">
        <v>100</v>
      </c>
      <c r="AP325">
        <v>1300</v>
      </c>
      <c r="AQ325" t="s">
        <v>138</v>
      </c>
      <c r="AR325">
        <v>-125</v>
      </c>
      <c r="AS325">
        <v>-52</v>
      </c>
      <c r="AT325">
        <v>512</v>
      </c>
      <c r="BB325" t="str">
        <f t="shared" si="35"/>
        <v>0610</v>
      </c>
      <c r="BC325">
        <v>1</v>
      </c>
      <c r="BD325" t="str">
        <f t="shared" si="36"/>
        <v xml:space="preserve">N3054V  </v>
      </c>
      <c r="BE325">
        <v>2</v>
      </c>
      <c r="BG325">
        <v>0</v>
      </c>
      <c r="BH325">
        <v>0</v>
      </c>
      <c r="BI325">
        <v>0</v>
      </c>
      <c r="BJ325">
        <v>1275</v>
      </c>
      <c r="BK325">
        <v>-25</v>
      </c>
      <c r="BL325" t="s">
        <v>373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>"17:58:27.727"</f>
        <v>17:58:27.727</v>
      </c>
      <c r="CF325">
        <v>727114853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2</v>
      </c>
      <c r="CY325">
        <v>7</v>
      </c>
      <c r="CZ325" t="s">
        <v>130</v>
      </c>
      <c r="DA325">
        <v>308</v>
      </c>
      <c r="DB325">
        <v>0</v>
      </c>
      <c r="DC325" t="s">
        <v>363</v>
      </c>
      <c r="DD325" t="s">
        <v>364</v>
      </c>
      <c r="DG325">
        <v>4846769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"04/23/2024 17:58:29.609"</f>
        <v>04/23/2024 17:58:29.609</v>
      </c>
      <c r="C326" t="str">
        <f t="shared" si="37"/>
        <v>FFDFD3C0</v>
      </c>
      <c r="D326" t="s">
        <v>139</v>
      </c>
      <c r="E326">
        <v>1</v>
      </c>
      <c r="H326">
        <v>216</v>
      </c>
      <c r="I326" t="s">
        <v>140</v>
      </c>
      <c r="J326" t="s">
        <v>141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"17:58:28.789"</f>
        <v>17:58:28.789</v>
      </c>
      <c r="T326" t="str">
        <f>"17:58:28.789"</f>
        <v>17:58:28.789</v>
      </c>
      <c r="U326" t="str">
        <f t="shared" si="34"/>
        <v>A334DD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9</v>
      </c>
      <c r="AF326" t="s">
        <v>141</v>
      </c>
      <c r="AG326">
        <v>0</v>
      </c>
      <c r="AH326">
        <v>3</v>
      </c>
      <c r="AI326">
        <v>1</v>
      </c>
      <c r="AJ326">
        <v>0</v>
      </c>
      <c r="AK326" t="s">
        <v>378</v>
      </c>
      <c r="AL326">
        <v>64.757515999999995</v>
      </c>
      <c r="AM326" t="s">
        <v>379</v>
      </c>
      <c r="AN326">
        <v>-147.98251400000001</v>
      </c>
      <c r="AO326">
        <v>100</v>
      </c>
      <c r="AP326">
        <v>1300</v>
      </c>
      <c r="AQ326" t="s">
        <v>138</v>
      </c>
      <c r="AR326">
        <v>-125</v>
      </c>
      <c r="AS326">
        <v>-50</v>
      </c>
      <c r="AT326">
        <v>512</v>
      </c>
      <c r="BB326" t="str">
        <f t="shared" si="35"/>
        <v>0610</v>
      </c>
      <c r="BC326">
        <v>1</v>
      </c>
      <c r="BD326" t="str">
        <f t="shared" si="36"/>
        <v xml:space="preserve">N3054V  </v>
      </c>
      <c r="BE326">
        <v>2</v>
      </c>
      <c r="BG326">
        <v>0</v>
      </c>
      <c r="BH326">
        <v>0</v>
      </c>
      <c r="BI326">
        <v>0</v>
      </c>
      <c r="BJ326">
        <v>1175</v>
      </c>
      <c r="BK326">
        <v>-125</v>
      </c>
      <c r="BL326" t="s">
        <v>373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"17:58:28.792"</f>
        <v>17:58:28.792</v>
      </c>
      <c r="CF326">
        <v>791951189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3</v>
      </c>
      <c r="CY326">
        <v>7</v>
      </c>
      <c r="CZ326" t="s">
        <v>130</v>
      </c>
      <c r="DA326">
        <v>142</v>
      </c>
      <c r="DB326">
        <v>2</v>
      </c>
      <c r="DC326" t="s">
        <v>131</v>
      </c>
      <c r="DD326" t="s">
        <v>132</v>
      </c>
      <c r="DG326">
        <v>14165292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"04/23/2024 17:58:30.203"</f>
        <v>04/23/2024 17:58:30.203</v>
      </c>
      <c r="C327" t="str">
        <f t="shared" si="37"/>
        <v>FFDFD3C0</v>
      </c>
      <c r="D327" t="s">
        <v>139</v>
      </c>
      <c r="E327">
        <v>1</v>
      </c>
      <c r="H327">
        <v>216</v>
      </c>
      <c r="I327" t="s">
        <v>140</v>
      </c>
      <c r="J327" t="s">
        <v>141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"17:58:29.766"</f>
        <v>17:58:29.766</v>
      </c>
      <c r="T327" t="str">
        <f>"17:58:29.666"</f>
        <v>17:58:29.666</v>
      </c>
      <c r="U327" t="str">
        <f t="shared" si="34"/>
        <v>A334DD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9</v>
      </c>
      <c r="AF327" t="s">
        <v>141</v>
      </c>
      <c r="AG327">
        <v>0</v>
      </c>
      <c r="AH327">
        <v>3</v>
      </c>
      <c r="AI327">
        <v>1</v>
      </c>
      <c r="AJ327">
        <v>0</v>
      </c>
      <c r="AK327" t="s">
        <v>380</v>
      </c>
      <c r="AL327">
        <v>64.757301999999996</v>
      </c>
      <c r="AM327" t="s">
        <v>381</v>
      </c>
      <c r="AN327">
        <v>-147.98375799999999</v>
      </c>
      <c r="AO327">
        <v>100</v>
      </c>
      <c r="AP327">
        <v>1300</v>
      </c>
      <c r="AQ327" t="s">
        <v>138</v>
      </c>
      <c r="AR327">
        <v>-126</v>
      </c>
      <c r="AS327">
        <v>-48</v>
      </c>
      <c r="AT327">
        <v>576</v>
      </c>
      <c r="BB327" t="str">
        <f t="shared" si="35"/>
        <v>0610</v>
      </c>
      <c r="BC327">
        <v>1</v>
      </c>
      <c r="BD327" t="str">
        <f t="shared" si="36"/>
        <v xml:space="preserve">N3054V  </v>
      </c>
      <c r="BE327">
        <v>2</v>
      </c>
      <c r="BG327">
        <v>0</v>
      </c>
      <c r="BH327">
        <v>0</v>
      </c>
      <c r="BI327">
        <v>0</v>
      </c>
      <c r="BJ327">
        <v>1275</v>
      </c>
      <c r="BK327">
        <v>-25</v>
      </c>
      <c r="BL327" t="s">
        <v>373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"17:58:29.767"</f>
        <v>17:58:29.767</v>
      </c>
      <c r="CF327">
        <v>766915245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3</v>
      </c>
      <c r="CY327">
        <v>7</v>
      </c>
      <c r="CZ327" t="s">
        <v>130</v>
      </c>
      <c r="DA327">
        <v>308</v>
      </c>
      <c r="DB327">
        <v>1</v>
      </c>
      <c r="DC327" t="s">
        <v>363</v>
      </c>
      <c r="DD327" t="s">
        <v>364</v>
      </c>
      <c r="DG327">
        <v>12694716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"04/23/2024 17:58:30.203"</f>
        <v>04/23/2024 17:58:30.203</v>
      </c>
      <c r="C328" t="str">
        <f t="shared" si="37"/>
        <v>FFDFD3C0</v>
      </c>
      <c r="D328" t="s">
        <v>123</v>
      </c>
      <c r="E328">
        <v>21</v>
      </c>
      <c r="F328">
        <v>1021</v>
      </c>
      <c r="G328" t="s">
        <v>124</v>
      </c>
      <c r="J328" t="s">
        <v>125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"17:58:29.766"</f>
        <v>17:58:29.766</v>
      </c>
      <c r="T328" t="str">
        <f>"17:58:29.666"</f>
        <v>17:58:29.666</v>
      </c>
      <c r="U328" t="str">
        <f t="shared" si="34"/>
        <v>A334DD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9</v>
      </c>
      <c r="AF328" t="s">
        <v>141</v>
      </c>
      <c r="AG328">
        <v>0</v>
      </c>
      <c r="AH328">
        <v>3</v>
      </c>
      <c r="AI328">
        <v>1</v>
      </c>
      <c r="AJ328">
        <v>0</v>
      </c>
      <c r="AK328" t="s">
        <v>380</v>
      </c>
      <c r="AL328">
        <v>64.757301999999996</v>
      </c>
      <c r="AM328" t="s">
        <v>381</v>
      </c>
      <c r="AN328">
        <v>-147.98375799999999</v>
      </c>
      <c r="AO328">
        <v>100</v>
      </c>
      <c r="AP328">
        <v>1300</v>
      </c>
      <c r="AQ328" t="s">
        <v>138</v>
      </c>
      <c r="AR328">
        <v>-126</v>
      </c>
      <c r="AS328">
        <v>-48</v>
      </c>
      <c r="AT328">
        <v>576</v>
      </c>
      <c r="BB328" t="str">
        <f t="shared" si="35"/>
        <v>0610</v>
      </c>
      <c r="BC328">
        <v>1</v>
      </c>
      <c r="BD328" t="str">
        <f t="shared" si="36"/>
        <v xml:space="preserve">N3054V  </v>
      </c>
      <c r="BE328">
        <v>2</v>
      </c>
      <c r="BG328">
        <v>0</v>
      </c>
      <c r="BH328">
        <v>0</v>
      </c>
      <c r="BI328">
        <v>0</v>
      </c>
      <c r="BJ328">
        <v>1275</v>
      </c>
      <c r="BK328">
        <v>-25</v>
      </c>
      <c r="BL328" t="s">
        <v>373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>"17:58:29.767"</f>
        <v>17:58:29.767</v>
      </c>
      <c r="CF328">
        <v>766915245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3</v>
      </c>
      <c r="CY328">
        <v>7</v>
      </c>
      <c r="CZ328" t="s">
        <v>130</v>
      </c>
      <c r="DA328">
        <v>308</v>
      </c>
      <c r="DB328">
        <v>1</v>
      </c>
      <c r="DC328" t="s">
        <v>363</v>
      </c>
      <c r="DD328" t="s">
        <v>364</v>
      </c>
      <c r="DG328">
        <v>12694716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"04/23/2024 17:58:33.515"</f>
        <v>04/23/2024 17:58:33.515</v>
      </c>
      <c r="C329" t="str">
        <f t="shared" si="37"/>
        <v>FFDFD3C0</v>
      </c>
      <c r="D329" t="s">
        <v>139</v>
      </c>
      <c r="E329">
        <v>1</v>
      </c>
      <c r="H329">
        <v>216</v>
      </c>
      <c r="I329" t="s">
        <v>140</v>
      </c>
      <c r="J329" t="s">
        <v>141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"17:58:33.180"</f>
        <v>17:58:33.180</v>
      </c>
      <c r="T329" t="str">
        <f>"17:58:32.680"</f>
        <v>17:58:32.680</v>
      </c>
      <c r="U329" t="str">
        <f t="shared" si="34"/>
        <v>A334DD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9</v>
      </c>
      <c r="AF329" t="s">
        <v>141</v>
      </c>
      <c r="AG329">
        <v>0</v>
      </c>
      <c r="AH329">
        <v>3</v>
      </c>
      <c r="AI329">
        <v>1</v>
      </c>
      <c r="AJ329">
        <v>0</v>
      </c>
      <c r="AK329" t="s">
        <v>382</v>
      </c>
      <c r="AL329">
        <v>64.756636999999998</v>
      </c>
      <c r="AM329" t="s">
        <v>383</v>
      </c>
      <c r="AN329">
        <v>-147.98847900000001</v>
      </c>
      <c r="AO329">
        <v>100</v>
      </c>
      <c r="AP329">
        <v>1300</v>
      </c>
      <c r="AQ329" t="s">
        <v>138</v>
      </c>
      <c r="AR329">
        <v>-128</v>
      </c>
      <c r="AS329">
        <v>-41</v>
      </c>
      <c r="AT329">
        <v>576</v>
      </c>
      <c r="BB329" t="str">
        <f t="shared" si="35"/>
        <v>0610</v>
      </c>
      <c r="BC329">
        <v>1</v>
      </c>
      <c r="BD329" t="str">
        <f t="shared" si="36"/>
        <v xml:space="preserve">N3054V  </v>
      </c>
      <c r="BE329">
        <v>2</v>
      </c>
      <c r="BG329">
        <v>0</v>
      </c>
      <c r="BH329">
        <v>0</v>
      </c>
      <c r="BI329">
        <v>0</v>
      </c>
      <c r="BJ329">
        <v>1300</v>
      </c>
      <c r="BK329">
        <v>0</v>
      </c>
      <c r="BL329" t="s">
        <v>373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"17:58:33.187"</f>
        <v>17:58:33.187</v>
      </c>
      <c r="CF329">
        <v>186580562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3</v>
      </c>
      <c r="CY329">
        <v>7</v>
      </c>
      <c r="CZ329" t="s">
        <v>130</v>
      </c>
      <c r="DA329">
        <v>308</v>
      </c>
      <c r="DB329">
        <v>0</v>
      </c>
      <c r="DC329" t="s">
        <v>363</v>
      </c>
      <c r="DD329" t="s">
        <v>364</v>
      </c>
      <c r="DG329">
        <v>4847053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"04/23/2024 17:58:33.515"</f>
        <v>04/23/2024 17:58:33.515</v>
      </c>
      <c r="C330" t="str">
        <f t="shared" si="37"/>
        <v>FFDFD3C0</v>
      </c>
      <c r="D330" t="s">
        <v>133</v>
      </c>
      <c r="E330">
        <v>20</v>
      </c>
      <c r="H330">
        <v>329</v>
      </c>
      <c r="I330" t="s">
        <v>134</v>
      </c>
      <c r="J330" t="s">
        <v>135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"17:58:33.180"</f>
        <v>17:58:33.180</v>
      </c>
      <c r="T330" t="str">
        <f>"17:58:28.780"</f>
        <v>17:58:28.780</v>
      </c>
      <c r="U330" t="str">
        <f t="shared" si="34"/>
        <v>A334DD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9</v>
      </c>
      <c r="AF330" t="s">
        <v>141</v>
      </c>
      <c r="AG330">
        <v>0</v>
      </c>
      <c r="AH330">
        <v>3</v>
      </c>
      <c r="AI330">
        <v>1</v>
      </c>
      <c r="AJ330">
        <v>0</v>
      </c>
      <c r="AK330" t="s">
        <v>382</v>
      </c>
      <c r="AL330">
        <v>64.756636999999998</v>
      </c>
      <c r="AM330" t="s">
        <v>383</v>
      </c>
      <c r="AN330">
        <v>-147.98847900000001</v>
      </c>
      <c r="AO330">
        <v>100</v>
      </c>
      <c r="AP330">
        <v>1300</v>
      </c>
      <c r="AQ330" t="s">
        <v>138</v>
      </c>
      <c r="AR330">
        <v>-125</v>
      </c>
      <c r="AS330">
        <v>-50</v>
      </c>
      <c r="AT330">
        <v>512</v>
      </c>
      <c r="BB330" t="str">
        <f t="shared" si="35"/>
        <v>0610</v>
      </c>
      <c r="BC330">
        <v>1</v>
      </c>
      <c r="BD330" t="str">
        <f t="shared" si="36"/>
        <v xml:space="preserve">N3054V  </v>
      </c>
      <c r="BE330">
        <v>2</v>
      </c>
      <c r="BG330">
        <v>0</v>
      </c>
      <c r="BH330">
        <v>0</v>
      </c>
      <c r="BI330">
        <v>0</v>
      </c>
      <c r="BJ330">
        <v>1275</v>
      </c>
      <c r="BK330">
        <v>-25</v>
      </c>
      <c r="BL330" t="s">
        <v>373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>"17:58:33.187"</f>
        <v>17:58:33.187</v>
      </c>
      <c r="CF330">
        <v>186522937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1</v>
      </c>
      <c r="CY330">
        <v>7</v>
      </c>
      <c r="CZ330" t="s">
        <v>130</v>
      </c>
      <c r="DA330">
        <v>142</v>
      </c>
      <c r="DB330">
        <v>3</v>
      </c>
      <c r="DC330" t="s">
        <v>131</v>
      </c>
      <c r="DD330" t="s">
        <v>132</v>
      </c>
      <c r="DG330">
        <v>75252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"04/23/2024 17:58:33.515"</f>
        <v>04/23/2024 17:58:33.515</v>
      </c>
      <c r="C331" t="str">
        <f t="shared" si="37"/>
        <v>FFDFD3C0</v>
      </c>
      <c r="D331" t="s">
        <v>123</v>
      </c>
      <c r="E331">
        <v>21</v>
      </c>
      <c r="F331">
        <v>1021</v>
      </c>
      <c r="G331" t="s">
        <v>124</v>
      </c>
      <c r="J331" t="s">
        <v>125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"17:58:33.180"</f>
        <v>17:58:33.180</v>
      </c>
      <c r="T331" t="str">
        <f>"17:58:32.680"</f>
        <v>17:58:32.680</v>
      </c>
      <c r="U331" t="str">
        <f t="shared" si="34"/>
        <v>A334DD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9</v>
      </c>
      <c r="AF331" t="s">
        <v>141</v>
      </c>
      <c r="AG331">
        <v>0</v>
      </c>
      <c r="AH331">
        <v>3</v>
      </c>
      <c r="AI331">
        <v>1</v>
      </c>
      <c r="AJ331">
        <v>0</v>
      </c>
      <c r="AK331" t="s">
        <v>382</v>
      </c>
      <c r="AL331">
        <v>64.756636999999998</v>
      </c>
      <c r="AM331" t="s">
        <v>383</v>
      </c>
      <c r="AN331">
        <v>-147.98847900000001</v>
      </c>
      <c r="AO331">
        <v>100</v>
      </c>
      <c r="AP331">
        <v>1300</v>
      </c>
      <c r="AQ331" t="s">
        <v>138</v>
      </c>
      <c r="AR331">
        <v>-128</v>
      </c>
      <c r="AS331">
        <v>-41</v>
      </c>
      <c r="AT331">
        <v>576</v>
      </c>
      <c r="BB331" t="str">
        <f t="shared" si="35"/>
        <v>0610</v>
      </c>
      <c r="BC331">
        <v>1</v>
      </c>
      <c r="BD331" t="str">
        <f t="shared" si="36"/>
        <v xml:space="preserve">N3054V  </v>
      </c>
      <c r="BE331">
        <v>2</v>
      </c>
      <c r="BG331">
        <v>0</v>
      </c>
      <c r="BH331">
        <v>0</v>
      </c>
      <c r="BI331">
        <v>0</v>
      </c>
      <c r="BJ331">
        <v>1300</v>
      </c>
      <c r="BK331">
        <v>0</v>
      </c>
      <c r="BL331" t="s">
        <v>373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>"17:58:33.187"</f>
        <v>17:58:33.187</v>
      </c>
      <c r="CF331">
        <v>186580562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3</v>
      </c>
      <c r="CY331">
        <v>7</v>
      </c>
      <c r="CZ331" t="s">
        <v>130</v>
      </c>
      <c r="DA331">
        <v>308</v>
      </c>
      <c r="DB331">
        <v>0</v>
      </c>
      <c r="DC331" t="s">
        <v>363</v>
      </c>
      <c r="DD331" t="s">
        <v>364</v>
      </c>
      <c r="DG331">
        <v>4847053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"04/23/2024 17:58:35.858"</f>
        <v>04/23/2024 17:58:35.858</v>
      </c>
      <c r="C332" t="str">
        <f t="shared" si="37"/>
        <v>FFDFD3C0</v>
      </c>
      <c r="D332" t="s">
        <v>123</v>
      </c>
      <c r="E332">
        <v>21</v>
      </c>
      <c r="F332">
        <v>1021</v>
      </c>
      <c r="G332" t="s">
        <v>124</v>
      </c>
      <c r="J332" t="s">
        <v>125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"17:58:35.359"</f>
        <v>17:58:35.359</v>
      </c>
      <c r="T332" t="str">
        <f>"17:58:35.159"</f>
        <v>17:58:35.159</v>
      </c>
      <c r="U332" t="str">
        <f t="shared" si="34"/>
        <v>A334DD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9</v>
      </c>
      <c r="AF332" t="s">
        <v>141</v>
      </c>
      <c r="AG332">
        <v>0</v>
      </c>
      <c r="AH332">
        <v>3</v>
      </c>
      <c r="AI332">
        <v>1</v>
      </c>
      <c r="AJ332">
        <v>0</v>
      </c>
      <c r="AK332" t="s">
        <v>384</v>
      </c>
      <c r="AL332">
        <v>64.756249999999994</v>
      </c>
      <c r="AM332" t="s">
        <v>385</v>
      </c>
      <c r="AN332">
        <v>-147.99154799999999</v>
      </c>
      <c r="AO332">
        <v>100</v>
      </c>
      <c r="AP332">
        <v>1300</v>
      </c>
      <c r="AQ332" t="s">
        <v>138</v>
      </c>
      <c r="AR332">
        <v>-129</v>
      </c>
      <c r="AS332">
        <v>-35</v>
      </c>
      <c r="AT332">
        <v>640</v>
      </c>
      <c r="BB332" t="str">
        <f t="shared" si="35"/>
        <v>0610</v>
      </c>
      <c r="BC332">
        <v>1</v>
      </c>
      <c r="BD332" t="str">
        <f t="shared" si="36"/>
        <v xml:space="preserve">N3054V  </v>
      </c>
      <c r="BE332">
        <v>2</v>
      </c>
      <c r="BG332">
        <v>0</v>
      </c>
      <c r="BH332">
        <v>0</v>
      </c>
      <c r="BI332">
        <v>0</v>
      </c>
      <c r="BJ332">
        <v>1350</v>
      </c>
      <c r="BK332">
        <v>50</v>
      </c>
      <c r="BL332" t="s">
        <v>373</v>
      </c>
      <c r="BM332">
        <v>1</v>
      </c>
      <c r="BN332">
        <v>1</v>
      </c>
      <c r="BO332">
        <v>1</v>
      </c>
      <c r="BP332">
        <v>0</v>
      </c>
      <c r="BS332">
        <v>0</v>
      </c>
      <c r="BT332">
        <v>0</v>
      </c>
      <c r="BU332">
        <v>0</v>
      </c>
      <c r="CE332" t="str">
        <f>"17:58:35.361"</f>
        <v>17:58:35.361</v>
      </c>
      <c r="CF332">
        <v>361367673</v>
      </c>
      <c r="CS332">
        <v>3</v>
      </c>
      <c r="CT332">
        <v>2</v>
      </c>
      <c r="CU332">
        <v>0</v>
      </c>
      <c r="CV332">
        <v>2</v>
      </c>
      <c r="CW332">
        <v>0</v>
      </c>
      <c r="CX332">
        <v>3</v>
      </c>
      <c r="CY332">
        <v>7</v>
      </c>
      <c r="CZ332" t="s">
        <v>130</v>
      </c>
      <c r="DA332">
        <v>308</v>
      </c>
      <c r="DB332">
        <v>1</v>
      </c>
      <c r="DC332" t="s">
        <v>363</v>
      </c>
      <c r="DD332" t="s">
        <v>364</v>
      </c>
      <c r="DG332">
        <v>12695022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>"04/23/2024 17:58:35.858"</f>
        <v>04/23/2024 17:58:35.858</v>
      </c>
      <c r="C333" t="str">
        <f t="shared" si="37"/>
        <v>FFDFD3C0</v>
      </c>
      <c r="D333" t="s">
        <v>139</v>
      </c>
      <c r="E333">
        <v>1</v>
      </c>
      <c r="H333">
        <v>216</v>
      </c>
      <c r="I333" t="s">
        <v>140</v>
      </c>
      <c r="J333" t="s">
        <v>141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"17:58:35.359"</f>
        <v>17:58:35.359</v>
      </c>
      <c r="T333" t="str">
        <f>"17:58:35.159"</f>
        <v>17:58:35.159</v>
      </c>
      <c r="U333" t="str">
        <f t="shared" si="34"/>
        <v>A334DD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9</v>
      </c>
      <c r="AF333" t="s">
        <v>141</v>
      </c>
      <c r="AG333">
        <v>0</v>
      </c>
      <c r="AH333">
        <v>3</v>
      </c>
      <c r="AI333">
        <v>1</v>
      </c>
      <c r="AJ333">
        <v>0</v>
      </c>
      <c r="AK333" t="s">
        <v>384</v>
      </c>
      <c r="AL333">
        <v>64.756249999999994</v>
      </c>
      <c r="AM333" t="s">
        <v>385</v>
      </c>
      <c r="AN333">
        <v>-147.99154799999999</v>
      </c>
      <c r="AO333">
        <v>100</v>
      </c>
      <c r="AP333">
        <v>1300</v>
      </c>
      <c r="AQ333" t="s">
        <v>138</v>
      </c>
      <c r="AR333">
        <v>-129</v>
      </c>
      <c r="AS333">
        <v>-35</v>
      </c>
      <c r="AT333">
        <v>640</v>
      </c>
      <c r="BB333" t="str">
        <f t="shared" si="35"/>
        <v>0610</v>
      </c>
      <c r="BC333">
        <v>1</v>
      </c>
      <c r="BD333" t="str">
        <f t="shared" si="36"/>
        <v xml:space="preserve">N3054V  </v>
      </c>
      <c r="BE333">
        <v>2</v>
      </c>
      <c r="BG333">
        <v>0</v>
      </c>
      <c r="BH333">
        <v>0</v>
      </c>
      <c r="BI333">
        <v>0</v>
      </c>
      <c r="BJ333">
        <v>1350</v>
      </c>
      <c r="BK333">
        <v>50</v>
      </c>
      <c r="BL333" t="s">
        <v>373</v>
      </c>
      <c r="BM333">
        <v>1</v>
      </c>
      <c r="BN333">
        <v>1</v>
      </c>
      <c r="BO333">
        <v>1</v>
      </c>
      <c r="BP333">
        <v>0</v>
      </c>
      <c r="BS333">
        <v>0</v>
      </c>
      <c r="BT333">
        <v>0</v>
      </c>
      <c r="BU333">
        <v>0</v>
      </c>
      <c r="CE333" t="str">
        <f>"17:58:35.361"</f>
        <v>17:58:35.361</v>
      </c>
      <c r="CF333">
        <v>361367673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3</v>
      </c>
      <c r="CY333">
        <v>7</v>
      </c>
      <c r="CZ333" t="s">
        <v>130</v>
      </c>
      <c r="DA333">
        <v>308</v>
      </c>
      <c r="DB333">
        <v>1</v>
      </c>
      <c r="DC333" t="s">
        <v>363</v>
      </c>
      <c r="DD333" t="s">
        <v>364</v>
      </c>
      <c r="DG333">
        <v>12695022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>"04/23/2024 17:58:37.498"</f>
        <v>04/23/2024 17:58:37.498</v>
      </c>
      <c r="C334" t="str">
        <f t="shared" si="37"/>
        <v>FFDFD3C0</v>
      </c>
      <c r="D334" t="s">
        <v>123</v>
      </c>
      <c r="E334">
        <v>21</v>
      </c>
      <c r="F334">
        <v>1021</v>
      </c>
      <c r="G334" t="s">
        <v>124</v>
      </c>
      <c r="J334" t="s">
        <v>125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"17:58:37.109"</f>
        <v>17:58:37.109</v>
      </c>
      <c r="T334" t="str">
        <f>"17:58:36.609"</f>
        <v>17:58:36.609</v>
      </c>
      <c r="U334" t="str">
        <f t="shared" si="34"/>
        <v>A334DD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9</v>
      </c>
      <c r="AF334" t="s">
        <v>141</v>
      </c>
      <c r="AG334">
        <v>0</v>
      </c>
      <c r="AH334">
        <v>3</v>
      </c>
      <c r="AI334">
        <v>1</v>
      </c>
      <c r="AJ334">
        <v>0</v>
      </c>
      <c r="AK334" t="s">
        <v>386</v>
      </c>
      <c r="AL334">
        <v>64.756035999999995</v>
      </c>
      <c r="AM334" t="s">
        <v>387</v>
      </c>
      <c r="AN334">
        <v>-147.99397200000001</v>
      </c>
      <c r="AO334">
        <v>100</v>
      </c>
      <c r="AP334">
        <v>1400</v>
      </c>
      <c r="AQ334" t="s">
        <v>138</v>
      </c>
      <c r="AR334">
        <v>-129</v>
      </c>
      <c r="AS334">
        <v>-31</v>
      </c>
      <c r="AT334">
        <v>640</v>
      </c>
      <c r="BB334" t="str">
        <f t="shared" si="35"/>
        <v>0610</v>
      </c>
      <c r="BC334">
        <v>1</v>
      </c>
      <c r="BD334" t="str">
        <f t="shared" si="36"/>
        <v xml:space="preserve">N3054V  </v>
      </c>
      <c r="BE334">
        <v>2</v>
      </c>
      <c r="BG334">
        <v>0</v>
      </c>
      <c r="BH334">
        <v>0</v>
      </c>
      <c r="BI334">
        <v>0</v>
      </c>
      <c r="BJ334">
        <v>1350</v>
      </c>
      <c r="BK334">
        <v>-50</v>
      </c>
      <c r="BL334" t="s">
        <v>373</v>
      </c>
      <c r="BM334">
        <v>1</v>
      </c>
      <c r="BN334">
        <v>1</v>
      </c>
      <c r="BO334">
        <v>1</v>
      </c>
      <c r="BP334">
        <v>0</v>
      </c>
      <c r="BS334">
        <v>0</v>
      </c>
      <c r="BT334">
        <v>0</v>
      </c>
      <c r="BU334">
        <v>0</v>
      </c>
      <c r="CE334" t="str">
        <f>"17:58:37.116"</f>
        <v>17:58:37.116</v>
      </c>
      <c r="CF334">
        <v>116195943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4</v>
      </c>
      <c r="CY334">
        <v>7</v>
      </c>
      <c r="CZ334" t="s">
        <v>130</v>
      </c>
      <c r="DA334">
        <v>308</v>
      </c>
      <c r="DB334">
        <v>1</v>
      </c>
      <c r="DC334" t="s">
        <v>363</v>
      </c>
      <c r="DD334" t="s">
        <v>364</v>
      </c>
      <c r="DG334">
        <v>12695122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>"04/23/2024 17:58:37.248"</f>
        <v>04/23/2024 17:58:37.248</v>
      </c>
      <c r="C335" t="str">
        <f t="shared" si="37"/>
        <v>FFDFD3C0</v>
      </c>
      <c r="D335" t="s">
        <v>123</v>
      </c>
      <c r="E335">
        <v>21</v>
      </c>
      <c r="F335">
        <v>1021</v>
      </c>
      <c r="G335" t="s">
        <v>124</v>
      </c>
      <c r="J335" t="s">
        <v>125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"17:58:36.227"</f>
        <v>17:58:36.227</v>
      </c>
      <c r="T335" t="str">
        <f>"17:58:36.127"</f>
        <v>17:58:36.127</v>
      </c>
      <c r="U335" t="str">
        <f t="shared" si="34"/>
        <v>A334DD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9</v>
      </c>
      <c r="AF335" t="s">
        <v>141</v>
      </c>
      <c r="AG335">
        <v>0</v>
      </c>
      <c r="AH335">
        <v>3</v>
      </c>
      <c r="AI335">
        <v>1</v>
      </c>
      <c r="AJ335">
        <v>0</v>
      </c>
      <c r="AK335" t="s">
        <v>388</v>
      </c>
      <c r="AL335">
        <v>64.756122000000005</v>
      </c>
      <c r="AM335" t="s">
        <v>389</v>
      </c>
      <c r="AN335">
        <v>-147.992771</v>
      </c>
      <c r="AO335">
        <v>100</v>
      </c>
      <c r="AP335">
        <v>1400</v>
      </c>
      <c r="AQ335" t="s">
        <v>138</v>
      </c>
      <c r="AR335">
        <v>-129</v>
      </c>
      <c r="AS335">
        <v>-33</v>
      </c>
      <c r="AT335">
        <v>640</v>
      </c>
      <c r="BB335" t="str">
        <f t="shared" si="35"/>
        <v>0610</v>
      </c>
      <c r="BC335">
        <v>1</v>
      </c>
      <c r="BD335" t="str">
        <f t="shared" si="36"/>
        <v xml:space="preserve">N3054V  </v>
      </c>
      <c r="BE335">
        <v>2</v>
      </c>
      <c r="BG335">
        <v>0</v>
      </c>
      <c r="BH335">
        <v>0</v>
      </c>
      <c r="BI335">
        <v>0</v>
      </c>
      <c r="BJ335">
        <v>1250</v>
      </c>
      <c r="BK335">
        <v>-150</v>
      </c>
      <c r="BL335" t="s">
        <v>373</v>
      </c>
      <c r="BM335">
        <v>1</v>
      </c>
      <c r="BN335">
        <v>1</v>
      </c>
      <c r="BO335">
        <v>1</v>
      </c>
      <c r="BP335">
        <v>0</v>
      </c>
      <c r="BS335">
        <v>0</v>
      </c>
      <c r="BT335">
        <v>0</v>
      </c>
      <c r="BU335">
        <v>0</v>
      </c>
      <c r="CE335" t="str">
        <f>"17:58:36.231"</f>
        <v>17:58:36.231</v>
      </c>
      <c r="CF335">
        <v>231282542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3</v>
      </c>
      <c r="CY335">
        <v>7</v>
      </c>
      <c r="CZ335" t="s">
        <v>130</v>
      </c>
      <c r="DA335">
        <v>308</v>
      </c>
      <c r="DB335">
        <v>0</v>
      </c>
      <c r="DC335" t="s">
        <v>363</v>
      </c>
      <c r="DD335" t="s">
        <v>364</v>
      </c>
      <c r="DG335">
        <v>4847211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>"04/23/2024 17:58:37.248"</f>
        <v>04/23/2024 17:58:37.248</v>
      </c>
      <c r="C336" t="str">
        <f t="shared" si="37"/>
        <v>FFDFD3C0</v>
      </c>
      <c r="D336" t="s">
        <v>139</v>
      </c>
      <c r="E336">
        <v>1</v>
      </c>
      <c r="H336">
        <v>216</v>
      </c>
      <c r="I336" t="s">
        <v>140</v>
      </c>
      <c r="J336" t="s">
        <v>141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"17:58:36.227"</f>
        <v>17:58:36.227</v>
      </c>
      <c r="T336" t="str">
        <f>"17:58:36.127"</f>
        <v>17:58:36.127</v>
      </c>
      <c r="U336" t="str">
        <f t="shared" si="34"/>
        <v>A334DD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9</v>
      </c>
      <c r="AF336" t="s">
        <v>141</v>
      </c>
      <c r="AG336">
        <v>0</v>
      </c>
      <c r="AH336">
        <v>3</v>
      </c>
      <c r="AI336">
        <v>1</v>
      </c>
      <c r="AJ336">
        <v>0</v>
      </c>
      <c r="AK336" t="s">
        <v>388</v>
      </c>
      <c r="AL336">
        <v>64.756122000000005</v>
      </c>
      <c r="AM336" t="s">
        <v>389</v>
      </c>
      <c r="AN336">
        <v>-147.992771</v>
      </c>
      <c r="AO336">
        <v>100</v>
      </c>
      <c r="AP336">
        <v>1400</v>
      </c>
      <c r="AQ336" t="s">
        <v>138</v>
      </c>
      <c r="AR336">
        <v>-129</v>
      </c>
      <c r="AS336">
        <v>-33</v>
      </c>
      <c r="AT336">
        <v>640</v>
      </c>
      <c r="BB336" t="str">
        <f t="shared" si="35"/>
        <v>0610</v>
      </c>
      <c r="BC336">
        <v>1</v>
      </c>
      <c r="BD336" t="str">
        <f t="shared" si="36"/>
        <v xml:space="preserve">N3054V  </v>
      </c>
      <c r="BE336">
        <v>2</v>
      </c>
      <c r="BG336">
        <v>0</v>
      </c>
      <c r="BH336">
        <v>0</v>
      </c>
      <c r="BI336">
        <v>0</v>
      </c>
      <c r="BJ336">
        <v>1250</v>
      </c>
      <c r="BK336">
        <v>-150</v>
      </c>
      <c r="BL336" t="s">
        <v>373</v>
      </c>
      <c r="BM336">
        <v>1</v>
      </c>
      <c r="BN336">
        <v>1</v>
      </c>
      <c r="BO336">
        <v>1</v>
      </c>
      <c r="BP336">
        <v>0</v>
      </c>
      <c r="BS336">
        <v>0</v>
      </c>
      <c r="BT336">
        <v>0</v>
      </c>
      <c r="BU336">
        <v>0</v>
      </c>
      <c r="CE336" t="str">
        <f>"17:58:36.231"</f>
        <v>17:58:36.231</v>
      </c>
      <c r="CF336">
        <v>231282542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3</v>
      </c>
      <c r="CY336">
        <v>7</v>
      </c>
      <c r="CZ336" t="s">
        <v>130</v>
      </c>
      <c r="DA336">
        <v>308</v>
      </c>
      <c r="DB336">
        <v>0</v>
      </c>
      <c r="DC336" t="s">
        <v>363</v>
      </c>
      <c r="DD336" t="s">
        <v>364</v>
      </c>
      <c r="DG336">
        <v>4847211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>"04/23/2024 17:58:37.498"</f>
        <v>04/23/2024 17:58:37.498</v>
      </c>
      <c r="C337" t="str">
        <f t="shared" si="37"/>
        <v>FFDFD3C0</v>
      </c>
      <c r="D337" t="s">
        <v>139</v>
      </c>
      <c r="E337">
        <v>1</v>
      </c>
      <c r="H337">
        <v>216</v>
      </c>
      <c r="I337" t="s">
        <v>140</v>
      </c>
      <c r="J337" t="s">
        <v>141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"17:58:37.109"</f>
        <v>17:58:37.109</v>
      </c>
      <c r="T337" t="str">
        <f>"17:58:36.609"</f>
        <v>17:58:36.609</v>
      </c>
      <c r="U337" t="str">
        <f t="shared" si="34"/>
        <v>A334DD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9</v>
      </c>
      <c r="AF337" t="s">
        <v>141</v>
      </c>
      <c r="AG337">
        <v>0</v>
      </c>
      <c r="AH337">
        <v>3</v>
      </c>
      <c r="AI337">
        <v>1</v>
      </c>
      <c r="AJ337">
        <v>0</v>
      </c>
      <c r="AK337" t="s">
        <v>386</v>
      </c>
      <c r="AL337">
        <v>64.756035999999995</v>
      </c>
      <c r="AM337" t="s">
        <v>387</v>
      </c>
      <c r="AN337">
        <v>-147.99397200000001</v>
      </c>
      <c r="AO337">
        <v>100</v>
      </c>
      <c r="AP337">
        <v>1400</v>
      </c>
      <c r="AQ337" t="s">
        <v>138</v>
      </c>
      <c r="AR337">
        <v>-129</v>
      </c>
      <c r="AS337">
        <v>-31</v>
      </c>
      <c r="AT337">
        <v>640</v>
      </c>
      <c r="BB337" t="str">
        <f t="shared" si="35"/>
        <v>0610</v>
      </c>
      <c r="BC337">
        <v>1</v>
      </c>
      <c r="BD337" t="str">
        <f t="shared" si="36"/>
        <v xml:space="preserve">N3054V  </v>
      </c>
      <c r="BE337">
        <v>2</v>
      </c>
      <c r="BG337">
        <v>0</v>
      </c>
      <c r="BH337">
        <v>0</v>
      </c>
      <c r="BI337">
        <v>0</v>
      </c>
      <c r="BJ337">
        <v>1350</v>
      </c>
      <c r="BK337">
        <v>-50</v>
      </c>
      <c r="BL337" t="s">
        <v>373</v>
      </c>
      <c r="BM337">
        <v>1</v>
      </c>
      <c r="BN337">
        <v>1</v>
      </c>
      <c r="BO337">
        <v>1</v>
      </c>
      <c r="BP337">
        <v>0</v>
      </c>
      <c r="BS337">
        <v>0</v>
      </c>
      <c r="BT337">
        <v>0</v>
      </c>
      <c r="BU337">
        <v>0</v>
      </c>
      <c r="CE337" t="str">
        <f>"17:58:37.116"</f>
        <v>17:58:37.116</v>
      </c>
      <c r="CF337">
        <v>116195943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4</v>
      </c>
      <c r="CY337">
        <v>7</v>
      </c>
      <c r="CZ337" t="s">
        <v>130</v>
      </c>
      <c r="DA337">
        <v>308</v>
      </c>
      <c r="DB337">
        <v>1</v>
      </c>
      <c r="DC337" t="s">
        <v>363</v>
      </c>
      <c r="DD337" t="s">
        <v>364</v>
      </c>
      <c r="DG337">
        <v>12695122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>"04/23/2024 17:58:38.998"</f>
        <v>04/23/2024 17:58:38.998</v>
      </c>
      <c r="C338" t="str">
        <f t="shared" si="37"/>
        <v>FFDFD3C0</v>
      </c>
      <c r="D338" t="s">
        <v>123</v>
      </c>
      <c r="E338">
        <v>21</v>
      </c>
      <c r="F338">
        <v>1021</v>
      </c>
      <c r="G338" t="s">
        <v>124</v>
      </c>
      <c r="J338" t="s">
        <v>125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"17:58:38.016"</f>
        <v>17:58:38.016</v>
      </c>
      <c r="T338" t="str">
        <f>"17:58:37.716"</f>
        <v>17:58:37.716</v>
      </c>
      <c r="U338" t="str">
        <f t="shared" si="34"/>
        <v>A334DD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9</v>
      </c>
      <c r="AF338" t="s">
        <v>141</v>
      </c>
      <c r="AG338">
        <v>0</v>
      </c>
      <c r="AH338">
        <v>3</v>
      </c>
      <c r="AI338">
        <v>1</v>
      </c>
      <c r="AJ338">
        <v>0</v>
      </c>
      <c r="AK338" t="s">
        <v>390</v>
      </c>
      <c r="AL338">
        <v>64.755886000000004</v>
      </c>
      <c r="AM338" t="s">
        <v>391</v>
      </c>
      <c r="AN338">
        <v>-147.995217</v>
      </c>
      <c r="AO338">
        <v>100</v>
      </c>
      <c r="AP338">
        <v>1400</v>
      </c>
      <c r="AQ338" t="s">
        <v>138</v>
      </c>
      <c r="AR338">
        <v>-129</v>
      </c>
      <c r="AS338">
        <v>-28</v>
      </c>
      <c r="AT338">
        <v>704</v>
      </c>
      <c r="BB338" t="str">
        <f t="shared" si="35"/>
        <v>0610</v>
      </c>
      <c r="BC338">
        <v>1</v>
      </c>
      <c r="BD338" t="str">
        <f t="shared" si="36"/>
        <v xml:space="preserve">N3054V  </v>
      </c>
      <c r="BE338">
        <v>2</v>
      </c>
      <c r="BG338">
        <v>0</v>
      </c>
      <c r="BH338">
        <v>0</v>
      </c>
      <c r="BI338">
        <v>0</v>
      </c>
      <c r="BJ338">
        <v>1350</v>
      </c>
      <c r="BK338">
        <v>-50</v>
      </c>
      <c r="BL338" t="s">
        <v>373</v>
      </c>
      <c r="BM338">
        <v>1</v>
      </c>
      <c r="BN338">
        <v>1</v>
      </c>
      <c r="BO338">
        <v>1</v>
      </c>
      <c r="BP338">
        <v>0</v>
      </c>
      <c r="BS338">
        <v>0</v>
      </c>
      <c r="BT338">
        <v>0</v>
      </c>
      <c r="BU338">
        <v>0</v>
      </c>
      <c r="CE338" t="str">
        <f>"17:58:38.016"</f>
        <v>17:58:38.016</v>
      </c>
      <c r="CF338">
        <v>16107879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4</v>
      </c>
      <c r="CY338">
        <v>7</v>
      </c>
      <c r="CZ338" t="s">
        <v>130</v>
      </c>
      <c r="DA338">
        <v>308</v>
      </c>
      <c r="DB338">
        <v>1</v>
      </c>
      <c r="DC338" t="s">
        <v>363</v>
      </c>
      <c r="DD338" t="s">
        <v>364</v>
      </c>
      <c r="DG338">
        <v>12695173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>"04/23/2024 17:58:38.998"</f>
        <v>04/23/2024 17:58:38.998</v>
      </c>
      <c r="C339" t="str">
        <f t="shared" si="37"/>
        <v>FFDFD3C0</v>
      </c>
      <c r="D339" t="s">
        <v>139</v>
      </c>
      <c r="E339">
        <v>1</v>
      </c>
      <c r="H339">
        <v>216</v>
      </c>
      <c r="I339" t="s">
        <v>140</v>
      </c>
      <c r="J339" t="s">
        <v>141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"17:58:38.016"</f>
        <v>17:58:38.016</v>
      </c>
      <c r="T339" t="str">
        <f>"17:58:37.716"</f>
        <v>17:58:37.716</v>
      </c>
      <c r="U339" t="str">
        <f t="shared" si="34"/>
        <v>A334DD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9</v>
      </c>
      <c r="AF339" t="s">
        <v>141</v>
      </c>
      <c r="AG339">
        <v>0</v>
      </c>
      <c r="AH339">
        <v>3</v>
      </c>
      <c r="AI339">
        <v>1</v>
      </c>
      <c r="AJ339">
        <v>0</v>
      </c>
      <c r="AK339" t="s">
        <v>390</v>
      </c>
      <c r="AL339">
        <v>64.755886000000004</v>
      </c>
      <c r="AM339" t="s">
        <v>391</v>
      </c>
      <c r="AN339">
        <v>-147.995217</v>
      </c>
      <c r="AO339">
        <v>100</v>
      </c>
      <c r="AP339">
        <v>1400</v>
      </c>
      <c r="AQ339" t="s">
        <v>138</v>
      </c>
      <c r="AR339">
        <v>-129</v>
      </c>
      <c r="AS339">
        <v>-28</v>
      </c>
      <c r="AT339">
        <v>704</v>
      </c>
      <c r="BB339" t="str">
        <f t="shared" si="35"/>
        <v>0610</v>
      </c>
      <c r="BC339">
        <v>1</v>
      </c>
      <c r="BD339" t="str">
        <f t="shared" si="36"/>
        <v xml:space="preserve">N3054V  </v>
      </c>
      <c r="BE339">
        <v>2</v>
      </c>
      <c r="BG339">
        <v>0</v>
      </c>
      <c r="BH339">
        <v>0</v>
      </c>
      <c r="BI339">
        <v>0</v>
      </c>
      <c r="BJ339">
        <v>1350</v>
      </c>
      <c r="BK339">
        <v>-50</v>
      </c>
      <c r="BL339" t="s">
        <v>373</v>
      </c>
      <c r="BM339">
        <v>1</v>
      </c>
      <c r="BN339">
        <v>1</v>
      </c>
      <c r="BO339">
        <v>1</v>
      </c>
      <c r="BP339">
        <v>0</v>
      </c>
      <c r="BS339">
        <v>0</v>
      </c>
      <c r="BT339">
        <v>0</v>
      </c>
      <c r="BU339">
        <v>0</v>
      </c>
      <c r="CE339" t="str">
        <f>"17:58:38.016"</f>
        <v>17:58:38.016</v>
      </c>
      <c r="CF339">
        <v>16107879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4</v>
      </c>
      <c r="CY339">
        <v>7</v>
      </c>
      <c r="CZ339" t="s">
        <v>130</v>
      </c>
      <c r="DA339">
        <v>308</v>
      </c>
      <c r="DB339">
        <v>1</v>
      </c>
      <c r="DC339" t="s">
        <v>363</v>
      </c>
      <c r="DD339" t="s">
        <v>364</v>
      </c>
      <c r="DG339">
        <v>12695173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"04/23/2024 17:58:39.514"</f>
        <v>04/23/2024 17:58:39.514</v>
      </c>
      <c r="C340" t="str">
        <f t="shared" si="37"/>
        <v>FFDFD3C0</v>
      </c>
      <c r="D340" t="s">
        <v>139</v>
      </c>
      <c r="E340">
        <v>1</v>
      </c>
      <c r="H340">
        <v>216</v>
      </c>
      <c r="I340" t="s">
        <v>140</v>
      </c>
      <c r="J340" t="s">
        <v>141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"17:58:39.094"</f>
        <v>17:58:39.094</v>
      </c>
      <c r="T340" t="str">
        <f>"17:58:38.794"</f>
        <v>17:58:38.794</v>
      </c>
      <c r="U340" t="str">
        <f t="shared" si="34"/>
        <v>A334DD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9</v>
      </c>
      <c r="AF340" t="s">
        <v>141</v>
      </c>
      <c r="AG340">
        <v>0</v>
      </c>
      <c r="AH340">
        <v>3</v>
      </c>
      <c r="AI340">
        <v>1</v>
      </c>
      <c r="AJ340">
        <v>0</v>
      </c>
      <c r="AK340" t="s">
        <v>392</v>
      </c>
      <c r="AL340">
        <v>64.755799999999994</v>
      </c>
      <c r="AM340" t="s">
        <v>393</v>
      </c>
      <c r="AN340">
        <v>-147.99671900000001</v>
      </c>
      <c r="AO340">
        <v>100</v>
      </c>
      <c r="AP340">
        <v>1400</v>
      </c>
      <c r="AQ340" t="s">
        <v>138</v>
      </c>
      <c r="AR340">
        <v>-129</v>
      </c>
      <c r="AS340">
        <v>-24</v>
      </c>
      <c r="AT340">
        <v>704</v>
      </c>
      <c r="BB340" t="str">
        <f t="shared" si="35"/>
        <v>0610</v>
      </c>
      <c r="BC340">
        <v>1</v>
      </c>
      <c r="BD340" t="str">
        <f t="shared" si="36"/>
        <v xml:space="preserve">N3054V  </v>
      </c>
      <c r="BE340">
        <v>2</v>
      </c>
      <c r="BG340">
        <v>0</v>
      </c>
      <c r="BH340">
        <v>0</v>
      </c>
      <c r="BI340">
        <v>0</v>
      </c>
      <c r="BJ340">
        <v>1375</v>
      </c>
      <c r="BK340">
        <v>-25</v>
      </c>
      <c r="BL340" t="s">
        <v>373</v>
      </c>
      <c r="BM340">
        <v>1</v>
      </c>
      <c r="BN340">
        <v>1</v>
      </c>
      <c r="BO340">
        <v>1</v>
      </c>
      <c r="BP340">
        <v>0</v>
      </c>
      <c r="BS340">
        <v>0</v>
      </c>
      <c r="BT340">
        <v>0</v>
      </c>
      <c r="BU340">
        <v>0</v>
      </c>
      <c r="CE340" t="str">
        <f>"17:58:39.096"</f>
        <v>17:58:39.096</v>
      </c>
      <c r="CF340">
        <v>96002222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3</v>
      </c>
      <c r="CY340">
        <v>7</v>
      </c>
      <c r="CZ340" t="s">
        <v>130</v>
      </c>
      <c r="DA340">
        <v>308</v>
      </c>
      <c r="DB340">
        <v>1</v>
      </c>
      <c r="DC340" t="s">
        <v>363</v>
      </c>
      <c r="DD340" t="s">
        <v>364</v>
      </c>
      <c r="DG340">
        <v>12695227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"04/23/2024 17:58:39.514"</f>
        <v>04/23/2024 17:58:39.514</v>
      </c>
      <c r="C341" t="str">
        <f t="shared" si="37"/>
        <v>FFDFD3C0</v>
      </c>
      <c r="D341" t="s">
        <v>123</v>
      </c>
      <c r="E341">
        <v>21</v>
      </c>
      <c r="F341">
        <v>1021</v>
      </c>
      <c r="G341" t="s">
        <v>124</v>
      </c>
      <c r="J341" t="s">
        <v>125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"17:58:39.094"</f>
        <v>17:58:39.094</v>
      </c>
      <c r="T341" t="str">
        <f>"17:58:38.794"</f>
        <v>17:58:38.794</v>
      </c>
      <c r="U341" t="str">
        <f t="shared" si="34"/>
        <v>A334DD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9</v>
      </c>
      <c r="AF341" t="s">
        <v>141</v>
      </c>
      <c r="AG341">
        <v>0</v>
      </c>
      <c r="AH341">
        <v>3</v>
      </c>
      <c r="AI341">
        <v>1</v>
      </c>
      <c r="AJ341">
        <v>0</v>
      </c>
      <c r="AK341" t="s">
        <v>392</v>
      </c>
      <c r="AL341">
        <v>64.755799999999994</v>
      </c>
      <c r="AM341" t="s">
        <v>393</v>
      </c>
      <c r="AN341">
        <v>-147.99671900000001</v>
      </c>
      <c r="AO341">
        <v>100</v>
      </c>
      <c r="AP341">
        <v>1400</v>
      </c>
      <c r="AQ341" t="s">
        <v>138</v>
      </c>
      <c r="AR341">
        <v>-129</v>
      </c>
      <c r="AS341">
        <v>-24</v>
      </c>
      <c r="AT341">
        <v>704</v>
      </c>
      <c r="BB341" t="str">
        <f t="shared" si="35"/>
        <v>0610</v>
      </c>
      <c r="BC341">
        <v>1</v>
      </c>
      <c r="BD341" t="str">
        <f t="shared" si="36"/>
        <v xml:space="preserve">N3054V  </v>
      </c>
      <c r="BE341">
        <v>2</v>
      </c>
      <c r="BG341">
        <v>0</v>
      </c>
      <c r="BH341">
        <v>0</v>
      </c>
      <c r="BI341">
        <v>0</v>
      </c>
      <c r="BJ341">
        <v>1375</v>
      </c>
      <c r="BK341">
        <v>-25</v>
      </c>
      <c r="BL341" t="s">
        <v>373</v>
      </c>
      <c r="BM341">
        <v>1</v>
      </c>
      <c r="BN341">
        <v>1</v>
      </c>
      <c r="BO341">
        <v>1</v>
      </c>
      <c r="BP341">
        <v>0</v>
      </c>
      <c r="BS341">
        <v>0</v>
      </c>
      <c r="BT341">
        <v>0</v>
      </c>
      <c r="BU341">
        <v>0</v>
      </c>
      <c r="CE341" t="str">
        <f>"17:58:39.096"</f>
        <v>17:58:39.096</v>
      </c>
      <c r="CF341">
        <v>96002222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3</v>
      </c>
      <c r="CY341">
        <v>7</v>
      </c>
      <c r="CZ341" t="s">
        <v>130</v>
      </c>
      <c r="DA341">
        <v>308</v>
      </c>
      <c r="DB341">
        <v>1</v>
      </c>
      <c r="DC341" t="s">
        <v>363</v>
      </c>
      <c r="DD341" t="s">
        <v>364</v>
      </c>
      <c r="DG341">
        <v>12695227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"04/23/2024 17:58:41.810"</f>
        <v>04/23/2024 17:58:41.810</v>
      </c>
      <c r="C342" t="str">
        <f t="shared" si="37"/>
        <v>FFDFD3C0</v>
      </c>
      <c r="D342" t="s">
        <v>139</v>
      </c>
      <c r="E342">
        <v>1</v>
      </c>
      <c r="H342">
        <v>216</v>
      </c>
      <c r="I342" t="s">
        <v>140</v>
      </c>
      <c r="J342" t="s">
        <v>141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"17:58:41.281"</f>
        <v>17:58:41.281</v>
      </c>
      <c r="T342" t="str">
        <f>"17:58:40.881"</f>
        <v>17:58:40.881</v>
      </c>
      <c r="U342" t="str">
        <f t="shared" si="34"/>
        <v>A334DD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9</v>
      </c>
      <c r="AF342" t="s">
        <v>141</v>
      </c>
      <c r="AG342">
        <v>0</v>
      </c>
      <c r="AH342">
        <v>3</v>
      </c>
      <c r="AI342">
        <v>1</v>
      </c>
      <c r="AJ342">
        <v>0</v>
      </c>
      <c r="AK342" t="s">
        <v>394</v>
      </c>
      <c r="AL342">
        <v>64.755606999999998</v>
      </c>
      <c r="AM342" t="s">
        <v>395</v>
      </c>
      <c r="AN342">
        <v>-147.999809</v>
      </c>
      <c r="AO342">
        <v>100</v>
      </c>
      <c r="AP342">
        <v>1400</v>
      </c>
      <c r="AQ342" t="s">
        <v>138</v>
      </c>
      <c r="AR342">
        <v>-129</v>
      </c>
      <c r="AS342">
        <v>-17</v>
      </c>
      <c r="AT342">
        <v>704</v>
      </c>
      <c r="BB342" t="str">
        <f t="shared" si="35"/>
        <v>0610</v>
      </c>
      <c r="BC342">
        <v>1</v>
      </c>
      <c r="BD342" t="str">
        <f t="shared" si="36"/>
        <v xml:space="preserve">N3054V  </v>
      </c>
      <c r="BE342">
        <v>2</v>
      </c>
      <c r="BG342">
        <v>0</v>
      </c>
      <c r="BH342">
        <v>0</v>
      </c>
      <c r="BI342">
        <v>0</v>
      </c>
      <c r="BJ342">
        <v>1400</v>
      </c>
      <c r="BK342">
        <v>0</v>
      </c>
      <c r="BL342" t="s">
        <v>373</v>
      </c>
      <c r="BM342">
        <v>1</v>
      </c>
      <c r="BN342">
        <v>1</v>
      </c>
      <c r="BO342">
        <v>1</v>
      </c>
      <c r="BP342">
        <v>0</v>
      </c>
      <c r="BS342">
        <v>0</v>
      </c>
      <c r="BT342">
        <v>0</v>
      </c>
      <c r="BU342">
        <v>0</v>
      </c>
      <c r="CE342" t="str">
        <f>"17:58:41.286"</f>
        <v>17:58:41.286</v>
      </c>
      <c r="CF342">
        <v>285787903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4</v>
      </c>
      <c r="CY342">
        <v>7</v>
      </c>
      <c r="CZ342" t="s">
        <v>130</v>
      </c>
      <c r="DA342">
        <v>308</v>
      </c>
      <c r="DB342">
        <v>1</v>
      </c>
      <c r="DC342" t="s">
        <v>363</v>
      </c>
      <c r="DD342" t="s">
        <v>364</v>
      </c>
      <c r="DG342">
        <v>12695357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"04/23/2024 17:58:41.826"</f>
        <v>04/23/2024 17:58:41.826</v>
      </c>
      <c r="C343" t="str">
        <f t="shared" si="37"/>
        <v>FFDFD3C0</v>
      </c>
      <c r="D343" t="s">
        <v>123</v>
      </c>
      <c r="E343">
        <v>21</v>
      </c>
      <c r="F343">
        <v>1021</v>
      </c>
      <c r="G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"17:58:41.281"</f>
        <v>17:58:41.281</v>
      </c>
      <c r="T343" t="str">
        <f>"17:58:40.881"</f>
        <v>17:58:40.881</v>
      </c>
      <c r="U343" t="str">
        <f t="shared" si="34"/>
        <v>A334DD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9</v>
      </c>
      <c r="AF343" t="s">
        <v>141</v>
      </c>
      <c r="AG343">
        <v>0</v>
      </c>
      <c r="AH343">
        <v>3</v>
      </c>
      <c r="AI343">
        <v>1</v>
      </c>
      <c r="AJ343">
        <v>0</v>
      </c>
      <c r="AK343" t="s">
        <v>394</v>
      </c>
      <c r="AL343">
        <v>64.755606999999998</v>
      </c>
      <c r="AM343" t="s">
        <v>395</v>
      </c>
      <c r="AN343">
        <v>-147.999809</v>
      </c>
      <c r="AO343">
        <v>100</v>
      </c>
      <c r="AP343">
        <v>1400</v>
      </c>
      <c r="AQ343" t="s">
        <v>138</v>
      </c>
      <c r="AR343">
        <v>-129</v>
      </c>
      <c r="AS343">
        <v>-17</v>
      </c>
      <c r="AT343">
        <v>704</v>
      </c>
      <c r="BB343" t="str">
        <f t="shared" si="35"/>
        <v>0610</v>
      </c>
      <c r="BC343">
        <v>1</v>
      </c>
      <c r="BD343" t="str">
        <f t="shared" si="36"/>
        <v xml:space="preserve">N3054V  </v>
      </c>
      <c r="BE343">
        <v>2</v>
      </c>
      <c r="BG343">
        <v>0</v>
      </c>
      <c r="BH343">
        <v>0</v>
      </c>
      <c r="BI343">
        <v>0</v>
      </c>
      <c r="BJ343">
        <v>1400</v>
      </c>
      <c r="BK343">
        <v>0</v>
      </c>
      <c r="BL343" t="s">
        <v>373</v>
      </c>
      <c r="BM343">
        <v>1</v>
      </c>
      <c r="BN343">
        <v>1</v>
      </c>
      <c r="BO343">
        <v>1</v>
      </c>
      <c r="BP343">
        <v>0</v>
      </c>
      <c r="BS343">
        <v>0</v>
      </c>
      <c r="BT343">
        <v>0</v>
      </c>
      <c r="BU343">
        <v>0</v>
      </c>
      <c r="CE343" t="str">
        <f>"17:58:41.286"</f>
        <v>17:58:41.286</v>
      </c>
      <c r="CF343">
        <v>285787903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4</v>
      </c>
      <c r="CY343">
        <v>7</v>
      </c>
      <c r="CZ343" t="s">
        <v>130</v>
      </c>
      <c r="DA343">
        <v>308</v>
      </c>
      <c r="DB343">
        <v>1</v>
      </c>
      <c r="DC343" t="s">
        <v>363</v>
      </c>
      <c r="DD343" t="s">
        <v>364</v>
      </c>
      <c r="DG343">
        <v>12695357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"04/23/2024 17:58:42.497"</f>
        <v>04/23/2024 17:58:42.497</v>
      </c>
      <c r="C344" t="str">
        <f t="shared" si="37"/>
        <v>FFDFD3C0</v>
      </c>
      <c r="D344" t="s">
        <v>139</v>
      </c>
      <c r="E344">
        <v>1</v>
      </c>
      <c r="H344">
        <v>216</v>
      </c>
      <c r="I344" t="s">
        <v>140</v>
      </c>
      <c r="J344" t="s">
        <v>141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"17:58:42.109"</f>
        <v>17:58:42.109</v>
      </c>
      <c r="T344" t="str">
        <f>"17:58:41.709"</f>
        <v>17:58:41.709</v>
      </c>
      <c r="U344" t="str">
        <f t="shared" si="34"/>
        <v>A334DD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9</v>
      </c>
      <c r="AF344" t="s">
        <v>141</v>
      </c>
      <c r="AG344">
        <v>0</v>
      </c>
      <c r="AH344">
        <v>3</v>
      </c>
      <c r="AI344">
        <v>1</v>
      </c>
      <c r="AJ344">
        <v>0</v>
      </c>
      <c r="AK344" t="s">
        <v>396</v>
      </c>
      <c r="AL344">
        <v>64.755564000000007</v>
      </c>
      <c r="AM344" t="s">
        <v>397</v>
      </c>
      <c r="AN344">
        <v>-148.000946</v>
      </c>
      <c r="AO344">
        <v>100</v>
      </c>
      <c r="AP344">
        <v>1400</v>
      </c>
      <c r="AQ344" t="s">
        <v>138</v>
      </c>
      <c r="AR344">
        <v>-129</v>
      </c>
      <c r="AS344">
        <v>-14</v>
      </c>
      <c r="AT344">
        <v>768</v>
      </c>
      <c r="BB344" t="str">
        <f t="shared" si="35"/>
        <v>0610</v>
      </c>
      <c r="BC344">
        <v>1</v>
      </c>
      <c r="BD344" t="str">
        <f t="shared" si="36"/>
        <v xml:space="preserve">N3054V  </v>
      </c>
      <c r="BE344">
        <v>2</v>
      </c>
      <c r="BG344">
        <v>0</v>
      </c>
      <c r="BH344">
        <v>0</v>
      </c>
      <c r="BI344">
        <v>0</v>
      </c>
      <c r="BJ344">
        <v>1425</v>
      </c>
      <c r="BK344">
        <v>25</v>
      </c>
      <c r="BL344" t="s">
        <v>373</v>
      </c>
      <c r="BM344">
        <v>1</v>
      </c>
      <c r="BN344">
        <v>1</v>
      </c>
      <c r="BO344">
        <v>1</v>
      </c>
      <c r="BP344">
        <v>0</v>
      </c>
      <c r="BS344">
        <v>0</v>
      </c>
      <c r="BT344">
        <v>0</v>
      </c>
      <c r="BU344">
        <v>0</v>
      </c>
      <c r="CE344" t="str">
        <f>"17:58:42.111"</f>
        <v>17:58:42.111</v>
      </c>
      <c r="CF344">
        <v>110707210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4</v>
      </c>
      <c r="CY344">
        <v>7</v>
      </c>
      <c r="CZ344" t="s">
        <v>130</v>
      </c>
      <c r="DA344">
        <v>308</v>
      </c>
      <c r="DB344">
        <v>1</v>
      </c>
      <c r="DC344" t="s">
        <v>363</v>
      </c>
      <c r="DD344" t="s">
        <v>364</v>
      </c>
      <c r="DG344">
        <v>12695403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"04/23/2024 17:58:42.497"</f>
        <v>04/23/2024 17:58:42.497</v>
      </c>
      <c r="C345" t="str">
        <f t="shared" si="37"/>
        <v>FFDFD3C0</v>
      </c>
      <c r="D345" t="s">
        <v>123</v>
      </c>
      <c r="E345">
        <v>21</v>
      </c>
      <c r="F345">
        <v>1021</v>
      </c>
      <c r="G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"17:58:42.109"</f>
        <v>17:58:42.109</v>
      </c>
      <c r="T345" t="str">
        <f>"17:58:41.709"</f>
        <v>17:58:41.709</v>
      </c>
      <c r="U345" t="str">
        <f t="shared" si="34"/>
        <v>A334DD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9</v>
      </c>
      <c r="AF345" t="s">
        <v>141</v>
      </c>
      <c r="AG345">
        <v>0</v>
      </c>
      <c r="AH345">
        <v>3</v>
      </c>
      <c r="AI345">
        <v>1</v>
      </c>
      <c r="AJ345">
        <v>0</v>
      </c>
      <c r="AK345" t="s">
        <v>396</v>
      </c>
      <c r="AL345">
        <v>64.755564000000007</v>
      </c>
      <c r="AM345" t="s">
        <v>397</v>
      </c>
      <c r="AN345">
        <v>-148.000946</v>
      </c>
      <c r="AO345">
        <v>100</v>
      </c>
      <c r="AP345">
        <v>1400</v>
      </c>
      <c r="AQ345" t="s">
        <v>138</v>
      </c>
      <c r="AR345">
        <v>-129</v>
      </c>
      <c r="AS345">
        <v>-14</v>
      </c>
      <c r="AT345">
        <v>768</v>
      </c>
      <c r="BB345" t="str">
        <f t="shared" si="35"/>
        <v>0610</v>
      </c>
      <c r="BC345">
        <v>1</v>
      </c>
      <c r="BD345" t="str">
        <f t="shared" si="36"/>
        <v xml:space="preserve">N3054V  </v>
      </c>
      <c r="BE345">
        <v>2</v>
      </c>
      <c r="BG345">
        <v>0</v>
      </c>
      <c r="BH345">
        <v>0</v>
      </c>
      <c r="BI345">
        <v>0</v>
      </c>
      <c r="BJ345">
        <v>1425</v>
      </c>
      <c r="BK345">
        <v>25</v>
      </c>
      <c r="BL345" t="s">
        <v>373</v>
      </c>
      <c r="BM345">
        <v>1</v>
      </c>
      <c r="BN345">
        <v>1</v>
      </c>
      <c r="BO345">
        <v>1</v>
      </c>
      <c r="BP345">
        <v>0</v>
      </c>
      <c r="BS345">
        <v>0</v>
      </c>
      <c r="BT345">
        <v>0</v>
      </c>
      <c r="BU345">
        <v>0</v>
      </c>
      <c r="CE345" t="str">
        <f>"17:58:42.111"</f>
        <v>17:58:42.111</v>
      </c>
      <c r="CF345">
        <v>110707210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4</v>
      </c>
      <c r="CY345">
        <v>7</v>
      </c>
      <c r="CZ345" t="s">
        <v>130</v>
      </c>
      <c r="DA345">
        <v>308</v>
      </c>
      <c r="DB345">
        <v>1</v>
      </c>
      <c r="DC345" t="s">
        <v>363</v>
      </c>
      <c r="DD345" t="s">
        <v>364</v>
      </c>
      <c r="DG345">
        <v>12695403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25">
      <c r="A346" t="str">
        <f>"04/23/2024 17:58:44.497"</f>
        <v>04/23/2024 17:58:44.497</v>
      </c>
      <c r="C346" t="str">
        <f t="shared" si="37"/>
        <v>FFDFD3C0</v>
      </c>
      <c r="D346" t="s">
        <v>139</v>
      </c>
      <c r="E346">
        <v>1</v>
      </c>
      <c r="H346">
        <v>216</v>
      </c>
      <c r="I346" t="s">
        <v>140</v>
      </c>
      <c r="J346" t="s">
        <v>141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"17:58:44.180"</f>
        <v>17:58:44.180</v>
      </c>
      <c r="T346" t="str">
        <f>"17:58:44.180"</f>
        <v>17:58:44.180</v>
      </c>
      <c r="U346" t="str">
        <f t="shared" si="34"/>
        <v>A334DD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9</v>
      </c>
      <c r="AF346" t="s">
        <v>141</v>
      </c>
      <c r="AG346">
        <v>0</v>
      </c>
      <c r="AH346">
        <v>3</v>
      </c>
      <c r="AI346">
        <v>1</v>
      </c>
      <c r="AJ346">
        <v>0</v>
      </c>
      <c r="AK346" t="s">
        <v>398</v>
      </c>
      <c r="AL346">
        <v>64.755477999999997</v>
      </c>
      <c r="AM346" t="s">
        <v>399</v>
      </c>
      <c r="AN346">
        <v>-148.00386399999999</v>
      </c>
      <c r="AO346">
        <v>100</v>
      </c>
      <c r="AP346">
        <v>1500</v>
      </c>
      <c r="AQ346" t="s">
        <v>138</v>
      </c>
      <c r="AR346">
        <v>-128</v>
      </c>
      <c r="AS346">
        <v>-7</v>
      </c>
      <c r="AT346">
        <v>896</v>
      </c>
      <c r="BB346" t="str">
        <f t="shared" si="35"/>
        <v>0610</v>
      </c>
      <c r="BC346">
        <v>1</v>
      </c>
      <c r="BD346" t="str">
        <f t="shared" si="36"/>
        <v xml:space="preserve">N3054V  </v>
      </c>
      <c r="BE346">
        <v>2</v>
      </c>
      <c r="BG346">
        <v>0</v>
      </c>
      <c r="BH346">
        <v>0</v>
      </c>
      <c r="BI346">
        <v>0</v>
      </c>
      <c r="BJ346">
        <v>1350</v>
      </c>
      <c r="BK346">
        <v>-150</v>
      </c>
      <c r="BL346" t="s">
        <v>373</v>
      </c>
      <c r="BM346">
        <v>1</v>
      </c>
      <c r="BN346">
        <v>1</v>
      </c>
      <c r="BO346">
        <v>1</v>
      </c>
      <c r="BP346">
        <v>0</v>
      </c>
      <c r="BS346">
        <v>0</v>
      </c>
      <c r="BT346">
        <v>0</v>
      </c>
      <c r="BU346">
        <v>0</v>
      </c>
      <c r="CE346" t="str">
        <f>"17:58:44.181"</f>
        <v>17:58:44.181</v>
      </c>
      <c r="CF346">
        <v>180504652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4</v>
      </c>
      <c r="CY346">
        <v>7</v>
      </c>
      <c r="CZ346" t="s">
        <v>130</v>
      </c>
      <c r="DA346">
        <v>308</v>
      </c>
      <c r="DB346">
        <v>1</v>
      </c>
      <c r="DC346" t="s">
        <v>363</v>
      </c>
      <c r="DD346" t="s">
        <v>364</v>
      </c>
      <c r="DG346">
        <v>12695521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25">
      <c r="A347" t="str">
        <f>"04/23/2024 17:58:44.559"</f>
        <v>04/23/2024 17:58:44.559</v>
      </c>
      <c r="C347" t="str">
        <f t="shared" si="37"/>
        <v>FFDFD3C0</v>
      </c>
      <c r="D347" t="s">
        <v>123</v>
      </c>
      <c r="E347">
        <v>21</v>
      </c>
      <c r="F347">
        <v>1021</v>
      </c>
      <c r="G347" t="s">
        <v>124</v>
      </c>
      <c r="J347" t="s">
        <v>125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"17:58:44.180"</f>
        <v>17:58:44.180</v>
      </c>
      <c r="T347" t="str">
        <f>"17:58:44.180"</f>
        <v>17:58:44.180</v>
      </c>
      <c r="U347" t="str">
        <f t="shared" si="34"/>
        <v>A334DD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9</v>
      </c>
      <c r="AF347" t="s">
        <v>141</v>
      </c>
      <c r="AG347">
        <v>0</v>
      </c>
      <c r="AH347">
        <v>3</v>
      </c>
      <c r="AI347">
        <v>1</v>
      </c>
      <c r="AJ347">
        <v>0</v>
      </c>
      <c r="AK347" t="s">
        <v>398</v>
      </c>
      <c r="AL347">
        <v>64.755477999999997</v>
      </c>
      <c r="AM347" t="s">
        <v>399</v>
      </c>
      <c r="AN347">
        <v>-148.00386399999999</v>
      </c>
      <c r="AO347">
        <v>100</v>
      </c>
      <c r="AP347">
        <v>1500</v>
      </c>
      <c r="AQ347" t="s">
        <v>138</v>
      </c>
      <c r="AR347">
        <v>-128</v>
      </c>
      <c r="AS347">
        <v>-7</v>
      </c>
      <c r="AT347">
        <v>896</v>
      </c>
      <c r="BB347" t="str">
        <f t="shared" si="35"/>
        <v>0610</v>
      </c>
      <c r="BC347">
        <v>1</v>
      </c>
      <c r="BD347" t="str">
        <f t="shared" si="36"/>
        <v xml:space="preserve">N3054V  </v>
      </c>
      <c r="BE347">
        <v>2</v>
      </c>
      <c r="BG347">
        <v>0</v>
      </c>
      <c r="BH347">
        <v>0</v>
      </c>
      <c r="BI347">
        <v>0</v>
      </c>
      <c r="BJ347">
        <v>1350</v>
      </c>
      <c r="BK347">
        <v>-150</v>
      </c>
      <c r="BL347" t="s">
        <v>373</v>
      </c>
      <c r="BM347">
        <v>1</v>
      </c>
      <c r="BN347">
        <v>1</v>
      </c>
      <c r="BO347">
        <v>1</v>
      </c>
      <c r="BP347">
        <v>0</v>
      </c>
      <c r="BS347">
        <v>0</v>
      </c>
      <c r="BT347">
        <v>0</v>
      </c>
      <c r="BU347">
        <v>0</v>
      </c>
      <c r="CE347" t="str">
        <f>"17:58:44.181"</f>
        <v>17:58:44.181</v>
      </c>
      <c r="CF347">
        <v>180504652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4</v>
      </c>
      <c r="CY347">
        <v>7</v>
      </c>
      <c r="CZ347" t="s">
        <v>130</v>
      </c>
      <c r="DA347">
        <v>308</v>
      </c>
      <c r="DB347">
        <v>1</v>
      </c>
      <c r="DC347" t="s">
        <v>363</v>
      </c>
      <c r="DD347" t="s">
        <v>364</v>
      </c>
      <c r="DG347">
        <v>12695521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"04/23/2024 17:58:46.294"</f>
        <v>04/23/2024 17:58:46.294</v>
      </c>
      <c r="C348" t="str">
        <f t="shared" si="37"/>
        <v>FFDFD3C0</v>
      </c>
      <c r="D348" t="s">
        <v>123</v>
      </c>
      <c r="E348">
        <v>21</v>
      </c>
      <c r="F348">
        <v>1021</v>
      </c>
      <c r="G348" t="s">
        <v>124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"17:58:45.125"</f>
        <v>17:58:45.125</v>
      </c>
      <c r="T348" t="str">
        <f>"17:58:45.125"</f>
        <v>17:58:45.125</v>
      </c>
      <c r="U348" t="str">
        <f t="shared" si="34"/>
        <v>A334DD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9</v>
      </c>
      <c r="AF348" t="s">
        <v>141</v>
      </c>
      <c r="AG348">
        <v>0</v>
      </c>
      <c r="AH348">
        <v>3</v>
      </c>
      <c r="AI348">
        <v>1</v>
      </c>
      <c r="AJ348">
        <v>0</v>
      </c>
      <c r="AK348" t="s">
        <v>400</v>
      </c>
      <c r="AL348">
        <v>64.755435000000006</v>
      </c>
      <c r="AM348" t="s">
        <v>401</v>
      </c>
      <c r="AN348">
        <v>-148.005066</v>
      </c>
      <c r="AO348">
        <v>100</v>
      </c>
      <c r="AP348">
        <v>1500</v>
      </c>
      <c r="AQ348" t="s">
        <v>138</v>
      </c>
      <c r="AR348">
        <v>-127</v>
      </c>
      <c r="AS348">
        <v>-4</v>
      </c>
      <c r="AT348">
        <v>832</v>
      </c>
      <c r="BB348" t="str">
        <f t="shared" si="35"/>
        <v>0610</v>
      </c>
      <c r="BC348">
        <v>1</v>
      </c>
      <c r="BD348" t="str">
        <f t="shared" si="36"/>
        <v xml:space="preserve">N3054V  </v>
      </c>
      <c r="BE348">
        <v>2</v>
      </c>
      <c r="BG348">
        <v>0</v>
      </c>
      <c r="BH348">
        <v>0</v>
      </c>
      <c r="BI348">
        <v>0</v>
      </c>
      <c r="BJ348">
        <v>1450</v>
      </c>
      <c r="BK348">
        <v>-50</v>
      </c>
      <c r="BL348" t="s">
        <v>373</v>
      </c>
      <c r="BM348">
        <v>1</v>
      </c>
      <c r="BN348">
        <v>1</v>
      </c>
      <c r="BO348">
        <v>1</v>
      </c>
      <c r="BP348">
        <v>0</v>
      </c>
      <c r="BS348">
        <v>0</v>
      </c>
      <c r="BT348">
        <v>0</v>
      </c>
      <c r="BU348">
        <v>0</v>
      </c>
      <c r="CE348" t="str">
        <f>"17:58:45.125"</f>
        <v>17:58:45.125</v>
      </c>
      <c r="CF348">
        <v>125412202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4</v>
      </c>
      <c r="CY348">
        <v>7</v>
      </c>
      <c r="CZ348" t="s">
        <v>130</v>
      </c>
      <c r="DA348">
        <v>308</v>
      </c>
      <c r="DB348">
        <v>1</v>
      </c>
      <c r="DC348" t="s">
        <v>363</v>
      </c>
      <c r="DD348" t="s">
        <v>364</v>
      </c>
      <c r="DG348">
        <v>12695572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"04/23/2024 17:58:47.668"</f>
        <v>04/23/2024 17:58:47.668</v>
      </c>
      <c r="C349" t="str">
        <f t="shared" si="37"/>
        <v>FFDFD3C0</v>
      </c>
      <c r="D349" t="s">
        <v>123</v>
      </c>
      <c r="E349">
        <v>21</v>
      </c>
      <c r="F349">
        <v>1021</v>
      </c>
      <c r="G349" t="s">
        <v>124</v>
      </c>
      <c r="J349" t="s">
        <v>125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"17:58:47.281"</f>
        <v>17:58:47.281</v>
      </c>
      <c r="T349" t="str">
        <f>"17:58:47.181"</f>
        <v>17:58:47.181</v>
      </c>
      <c r="U349" t="str">
        <f t="shared" si="34"/>
        <v>A334DD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9</v>
      </c>
      <c r="AF349" t="s">
        <v>141</v>
      </c>
      <c r="AG349">
        <v>0</v>
      </c>
      <c r="AH349">
        <v>3</v>
      </c>
      <c r="AI349">
        <v>1</v>
      </c>
      <c r="AJ349">
        <v>0</v>
      </c>
      <c r="AK349" t="s">
        <v>402</v>
      </c>
      <c r="AL349">
        <v>64.755455999999995</v>
      </c>
      <c r="AM349" t="s">
        <v>403</v>
      </c>
      <c r="AN349">
        <v>-148.008049</v>
      </c>
      <c r="AO349">
        <v>100</v>
      </c>
      <c r="AP349">
        <v>1500</v>
      </c>
      <c r="AQ349" t="s">
        <v>138</v>
      </c>
      <c r="AR349">
        <v>-126</v>
      </c>
      <c r="AS349">
        <v>2</v>
      </c>
      <c r="AT349">
        <v>832</v>
      </c>
      <c r="BB349" t="str">
        <f t="shared" si="35"/>
        <v>0610</v>
      </c>
      <c r="BC349">
        <v>1</v>
      </c>
      <c r="BD349" t="str">
        <f t="shared" si="36"/>
        <v xml:space="preserve">N3054V  </v>
      </c>
      <c r="BE349">
        <v>2</v>
      </c>
      <c r="BG349">
        <v>0</v>
      </c>
      <c r="BH349">
        <v>0</v>
      </c>
      <c r="BI349">
        <v>0</v>
      </c>
      <c r="BJ349">
        <v>1500</v>
      </c>
      <c r="BK349">
        <v>0</v>
      </c>
      <c r="BL349" t="s">
        <v>373</v>
      </c>
      <c r="BM349">
        <v>1</v>
      </c>
      <c r="BN349">
        <v>1</v>
      </c>
      <c r="BO349">
        <v>1</v>
      </c>
      <c r="BP349">
        <v>0</v>
      </c>
      <c r="BS349">
        <v>0</v>
      </c>
      <c r="BT349">
        <v>0</v>
      </c>
      <c r="BU349">
        <v>0</v>
      </c>
      <c r="CE349" t="str">
        <f>"17:58:47.285"</f>
        <v>17:58:47.285</v>
      </c>
      <c r="CF349">
        <v>285200870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5</v>
      </c>
      <c r="CY349">
        <v>7</v>
      </c>
      <c r="CZ349" t="s">
        <v>130</v>
      </c>
      <c r="DA349">
        <v>308</v>
      </c>
      <c r="DB349">
        <v>1</v>
      </c>
      <c r="DC349" t="s">
        <v>363</v>
      </c>
      <c r="DD349" t="s">
        <v>364</v>
      </c>
      <c r="DG349">
        <v>12695696</v>
      </c>
      <c r="DI349">
        <v>1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"04/23/2024 17:58:47.668"</f>
        <v>04/23/2024 17:58:47.668</v>
      </c>
      <c r="C350" t="str">
        <f t="shared" si="37"/>
        <v>FFDFD3C0</v>
      </c>
      <c r="D350" t="s">
        <v>139</v>
      </c>
      <c r="E350">
        <v>1</v>
      </c>
      <c r="H350">
        <v>216</v>
      </c>
      <c r="I350" t="s">
        <v>140</v>
      </c>
      <c r="J350" t="s">
        <v>141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"17:58:47.281"</f>
        <v>17:58:47.281</v>
      </c>
      <c r="T350" t="str">
        <f>"17:58:47.181"</f>
        <v>17:58:47.181</v>
      </c>
      <c r="U350" t="str">
        <f t="shared" si="34"/>
        <v>A334DD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9</v>
      </c>
      <c r="AF350" t="s">
        <v>141</v>
      </c>
      <c r="AG350">
        <v>0</v>
      </c>
      <c r="AH350">
        <v>3</v>
      </c>
      <c r="AI350">
        <v>1</v>
      </c>
      <c r="AJ350">
        <v>0</v>
      </c>
      <c r="AK350" t="s">
        <v>402</v>
      </c>
      <c r="AL350">
        <v>64.755455999999995</v>
      </c>
      <c r="AM350" t="s">
        <v>403</v>
      </c>
      <c r="AN350">
        <v>-148.008049</v>
      </c>
      <c r="AO350">
        <v>100</v>
      </c>
      <c r="AP350">
        <v>1500</v>
      </c>
      <c r="AQ350" t="s">
        <v>138</v>
      </c>
      <c r="AR350">
        <v>-126</v>
      </c>
      <c r="AS350">
        <v>2</v>
      </c>
      <c r="AT350">
        <v>832</v>
      </c>
      <c r="BB350" t="str">
        <f t="shared" si="35"/>
        <v>0610</v>
      </c>
      <c r="BC350">
        <v>1</v>
      </c>
      <c r="BD350" t="str">
        <f t="shared" si="36"/>
        <v xml:space="preserve">N3054V  </v>
      </c>
      <c r="BE350">
        <v>2</v>
      </c>
      <c r="BG350">
        <v>0</v>
      </c>
      <c r="BH350">
        <v>0</v>
      </c>
      <c r="BI350">
        <v>0</v>
      </c>
      <c r="BJ350">
        <v>1500</v>
      </c>
      <c r="BK350">
        <v>0</v>
      </c>
      <c r="BL350" t="s">
        <v>373</v>
      </c>
      <c r="BM350">
        <v>1</v>
      </c>
      <c r="BN350">
        <v>1</v>
      </c>
      <c r="BO350">
        <v>1</v>
      </c>
      <c r="BP350">
        <v>0</v>
      </c>
      <c r="BS350">
        <v>0</v>
      </c>
      <c r="BT350">
        <v>0</v>
      </c>
      <c r="BU350">
        <v>0</v>
      </c>
      <c r="CE350" t="str">
        <f>"17:58:47.285"</f>
        <v>17:58:47.285</v>
      </c>
      <c r="CF350">
        <v>285200870</v>
      </c>
      <c r="CS350">
        <v>3</v>
      </c>
      <c r="CT350">
        <v>2</v>
      </c>
      <c r="CU350">
        <v>0</v>
      </c>
      <c r="CV350">
        <v>2</v>
      </c>
      <c r="CW350">
        <v>0</v>
      </c>
      <c r="CX350">
        <v>5</v>
      </c>
      <c r="CY350">
        <v>7</v>
      </c>
      <c r="CZ350" t="s">
        <v>130</v>
      </c>
      <c r="DA350">
        <v>308</v>
      </c>
      <c r="DB350">
        <v>1</v>
      </c>
      <c r="DC350" t="s">
        <v>363</v>
      </c>
      <c r="DD350" t="s">
        <v>364</v>
      </c>
      <c r="DG350">
        <v>12695696</v>
      </c>
      <c r="DI350">
        <v>1</v>
      </c>
      <c r="DJ350">
        <v>0</v>
      </c>
      <c r="DK350">
        <v>1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"04/23/2024 17:58:49.309"</f>
        <v>04/23/2024 17:58:49.309</v>
      </c>
      <c r="C351" t="str">
        <f t="shared" si="37"/>
        <v>FFDFD3C0</v>
      </c>
      <c r="D351" t="s">
        <v>139</v>
      </c>
      <c r="E351">
        <v>1</v>
      </c>
      <c r="H351">
        <v>216</v>
      </c>
      <c r="I351" t="s">
        <v>140</v>
      </c>
      <c r="J351" t="s">
        <v>141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"17:58:48.313"</f>
        <v>17:58:48.313</v>
      </c>
      <c r="T351" t="str">
        <f>"17:58:47.813"</f>
        <v>17:58:47.813</v>
      </c>
      <c r="U351" t="str">
        <f t="shared" si="34"/>
        <v>A334DD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9</v>
      </c>
      <c r="AF351" t="s">
        <v>141</v>
      </c>
      <c r="AG351">
        <v>0</v>
      </c>
      <c r="AH351">
        <v>3</v>
      </c>
      <c r="AI351">
        <v>1</v>
      </c>
      <c r="AJ351">
        <v>0</v>
      </c>
      <c r="AK351" t="s">
        <v>398</v>
      </c>
      <c r="AL351">
        <v>64.755477999999997</v>
      </c>
      <c r="AM351" t="s">
        <v>404</v>
      </c>
      <c r="AN351">
        <v>-148.00946500000001</v>
      </c>
      <c r="AO351">
        <v>100</v>
      </c>
      <c r="AP351">
        <v>1500</v>
      </c>
      <c r="AQ351" t="s">
        <v>138</v>
      </c>
      <c r="AR351">
        <v>-125</v>
      </c>
      <c r="AS351">
        <v>3</v>
      </c>
      <c r="AT351">
        <v>832</v>
      </c>
      <c r="BB351" t="str">
        <f t="shared" si="35"/>
        <v>0610</v>
      </c>
      <c r="BC351">
        <v>1</v>
      </c>
      <c r="BD351" t="str">
        <f t="shared" si="36"/>
        <v xml:space="preserve">N3054V  </v>
      </c>
      <c r="BE351">
        <v>2</v>
      </c>
      <c r="BG351">
        <v>0</v>
      </c>
      <c r="BH351">
        <v>0</v>
      </c>
      <c r="BI351">
        <v>0</v>
      </c>
      <c r="BJ351">
        <v>1500</v>
      </c>
      <c r="BK351">
        <v>0</v>
      </c>
      <c r="BL351" t="s">
        <v>373</v>
      </c>
      <c r="BM351">
        <v>1</v>
      </c>
      <c r="BN351">
        <v>1</v>
      </c>
      <c r="BO351">
        <v>1</v>
      </c>
      <c r="BP351">
        <v>0</v>
      </c>
      <c r="BS351">
        <v>0</v>
      </c>
      <c r="BT351">
        <v>0</v>
      </c>
      <c r="BU351">
        <v>0</v>
      </c>
      <c r="CE351" t="str">
        <f>"17:58:48.320"</f>
        <v>17:58:48.320</v>
      </c>
      <c r="CF351">
        <v>320099614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130</v>
      </c>
      <c r="DA351">
        <v>308</v>
      </c>
      <c r="DB351">
        <v>1</v>
      </c>
      <c r="DC351" t="s">
        <v>363</v>
      </c>
      <c r="DD351" t="s">
        <v>364</v>
      </c>
      <c r="DG351">
        <v>12695752</v>
      </c>
      <c r="DI351">
        <v>1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"04/23/2024 17:58:48.887"</f>
        <v>04/23/2024 17:58:48.887</v>
      </c>
      <c r="C352" t="str">
        <f t="shared" si="37"/>
        <v>FFDFD3C0</v>
      </c>
      <c r="D352" t="s">
        <v>123</v>
      </c>
      <c r="E352">
        <v>21</v>
      </c>
      <c r="F352">
        <v>1021</v>
      </c>
      <c r="G352" t="s">
        <v>124</v>
      </c>
      <c r="J352" t="s">
        <v>125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"17:58:48.313"</f>
        <v>17:58:48.313</v>
      </c>
      <c r="T352" t="str">
        <f>"17:58:47.813"</f>
        <v>17:58:47.813</v>
      </c>
      <c r="U352" t="str">
        <f t="shared" si="34"/>
        <v>A334DD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9</v>
      </c>
      <c r="AF352" t="s">
        <v>141</v>
      </c>
      <c r="AG352">
        <v>0</v>
      </c>
      <c r="AH352">
        <v>3</v>
      </c>
      <c r="AI352">
        <v>1</v>
      </c>
      <c r="AJ352">
        <v>0</v>
      </c>
      <c r="AK352" t="s">
        <v>398</v>
      </c>
      <c r="AL352">
        <v>64.755477999999997</v>
      </c>
      <c r="AM352" t="s">
        <v>404</v>
      </c>
      <c r="AN352">
        <v>-148.00946500000001</v>
      </c>
      <c r="AO352">
        <v>100</v>
      </c>
      <c r="AP352">
        <v>1500</v>
      </c>
      <c r="AQ352" t="s">
        <v>138</v>
      </c>
      <c r="AR352">
        <v>-125</v>
      </c>
      <c r="AS352">
        <v>3</v>
      </c>
      <c r="AT352">
        <v>832</v>
      </c>
      <c r="BB352" t="str">
        <f t="shared" si="35"/>
        <v>0610</v>
      </c>
      <c r="BC352">
        <v>1</v>
      </c>
      <c r="BD352" t="str">
        <f t="shared" si="36"/>
        <v xml:space="preserve">N3054V  </v>
      </c>
      <c r="BE352">
        <v>2</v>
      </c>
      <c r="BG352">
        <v>0</v>
      </c>
      <c r="BH352">
        <v>0</v>
      </c>
      <c r="BI352">
        <v>0</v>
      </c>
      <c r="BJ352">
        <v>1500</v>
      </c>
      <c r="BK352">
        <v>0</v>
      </c>
      <c r="BL352" t="s">
        <v>373</v>
      </c>
      <c r="BM352">
        <v>1</v>
      </c>
      <c r="BN352">
        <v>1</v>
      </c>
      <c r="BO352">
        <v>1</v>
      </c>
      <c r="BP352">
        <v>0</v>
      </c>
      <c r="BS352">
        <v>0</v>
      </c>
      <c r="BT352">
        <v>0</v>
      </c>
      <c r="BU352">
        <v>0</v>
      </c>
      <c r="CE352" t="str">
        <f>"17:58:48.320"</f>
        <v>17:58:48.320</v>
      </c>
      <c r="CF352">
        <v>320099614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130</v>
      </c>
      <c r="DA352">
        <v>308</v>
      </c>
      <c r="DB352">
        <v>1</v>
      </c>
      <c r="DC352" t="s">
        <v>363</v>
      </c>
      <c r="DD352" t="s">
        <v>364</v>
      </c>
      <c r="DG352">
        <v>12695752</v>
      </c>
      <c r="DI352">
        <v>1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"04/23/2024 17:58:50.511"</f>
        <v>04/23/2024 17:58:50.511</v>
      </c>
      <c r="C353" t="str">
        <f t="shared" si="37"/>
        <v>FFDFD3C0</v>
      </c>
      <c r="D353" t="s">
        <v>139</v>
      </c>
      <c r="E353">
        <v>1</v>
      </c>
      <c r="H353">
        <v>216</v>
      </c>
      <c r="I353" t="s">
        <v>140</v>
      </c>
      <c r="J353" t="s">
        <v>141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"17:58:50.188"</f>
        <v>17:58:50.188</v>
      </c>
      <c r="T353" t="str">
        <f>"17:58:50.188"</f>
        <v>17:58:50.188</v>
      </c>
      <c r="U353" t="str">
        <f t="shared" si="34"/>
        <v>A334DD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9</v>
      </c>
      <c r="AF353" t="s">
        <v>135</v>
      </c>
      <c r="AG353">
        <v>0</v>
      </c>
      <c r="AH353">
        <v>3</v>
      </c>
      <c r="AI353">
        <v>1</v>
      </c>
      <c r="AJ353">
        <v>0</v>
      </c>
      <c r="AK353" t="s">
        <v>396</v>
      </c>
      <c r="AL353">
        <v>64.755564000000007</v>
      </c>
      <c r="AM353" t="s">
        <v>405</v>
      </c>
      <c r="AN353">
        <v>-148.01199700000001</v>
      </c>
      <c r="AO353">
        <v>100</v>
      </c>
      <c r="AP353">
        <v>1500</v>
      </c>
      <c r="AQ353" t="s">
        <v>138</v>
      </c>
      <c r="AR353">
        <v>-123</v>
      </c>
      <c r="AS353">
        <v>9</v>
      </c>
      <c r="AT353">
        <v>768</v>
      </c>
      <c r="BB353" t="str">
        <f t="shared" si="35"/>
        <v>0610</v>
      </c>
      <c r="BC353">
        <v>1</v>
      </c>
      <c r="BD353" t="str">
        <f t="shared" si="36"/>
        <v xml:space="preserve">N3054V  </v>
      </c>
      <c r="BE353">
        <v>2</v>
      </c>
      <c r="BG353">
        <v>0</v>
      </c>
      <c r="BH353">
        <v>0</v>
      </c>
      <c r="BI353">
        <v>0</v>
      </c>
      <c r="BJ353">
        <v>1525</v>
      </c>
      <c r="BK353">
        <v>25</v>
      </c>
      <c r="BL353" t="s">
        <v>342</v>
      </c>
      <c r="BM353">
        <v>1</v>
      </c>
      <c r="BN353">
        <v>1</v>
      </c>
      <c r="BO353">
        <v>1</v>
      </c>
      <c r="BP353">
        <v>0</v>
      </c>
      <c r="BS353">
        <v>0.04</v>
      </c>
      <c r="BT353">
        <v>0</v>
      </c>
      <c r="BU353">
        <v>0</v>
      </c>
      <c r="CE353" t="str">
        <f>"17:58:50.195"</f>
        <v>17:58:50.195</v>
      </c>
      <c r="CF353">
        <v>194916173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130</v>
      </c>
      <c r="DA353">
        <v>308</v>
      </c>
      <c r="DB353">
        <v>1</v>
      </c>
      <c r="DC353" t="s">
        <v>363</v>
      </c>
      <c r="DD353" t="s">
        <v>364</v>
      </c>
      <c r="DG353">
        <v>12695855</v>
      </c>
      <c r="DI353">
        <v>1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"04/23/2024 17:58:50.527"</f>
        <v>04/23/2024 17:58:50.527</v>
      </c>
      <c r="C354" t="str">
        <f t="shared" si="37"/>
        <v>FFDFD3C0</v>
      </c>
      <c r="D354" t="s">
        <v>123</v>
      </c>
      <c r="E354">
        <v>21</v>
      </c>
      <c r="F354">
        <v>1021</v>
      </c>
      <c r="G354" t="s">
        <v>124</v>
      </c>
      <c r="J354" t="s">
        <v>125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"17:58:50.188"</f>
        <v>17:58:50.188</v>
      </c>
      <c r="T354" t="str">
        <f>"17:58:50.188"</f>
        <v>17:58:50.188</v>
      </c>
      <c r="U354" t="str">
        <f t="shared" si="34"/>
        <v>A334DD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9</v>
      </c>
      <c r="AF354" t="s">
        <v>135</v>
      </c>
      <c r="AG354">
        <v>0</v>
      </c>
      <c r="AH354">
        <v>3</v>
      </c>
      <c r="AI354">
        <v>1</v>
      </c>
      <c r="AJ354">
        <v>0</v>
      </c>
      <c r="AK354" t="s">
        <v>396</v>
      </c>
      <c r="AL354">
        <v>64.755564000000007</v>
      </c>
      <c r="AM354" t="s">
        <v>405</v>
      </c>
      <c r="AN354">
        <v>-148.01199700000001</v>
      </c>
      <c r="AO354">
        <v>100</v>
      </c>
      <c r="AP354">
        <v>1500</v>
      </c>
      <c r="AQ354" t="s">
        <v>138</v>
      </c>
      <c r="AR354">
        <v>-123</v>
      </c>
      <c r="AS354">
        <v>9</v>
      </c>
      <c r="AT354">
        <v>768</v>
      </c>
      <c r="BB354" t="str">
        <f t="shared" si="35"/>
        <v>0610</v>
      </c>
      <c r="BC354">
        <v>1</v>
      </c>
      <c r="BD354" t="str">
        <f t="shared" si="36"/>
        <v xml:space="preserve">N3054V  </v>
      </c>
      <c r="BE354">
        <v>2</v>
      </c>
      <c r="BG354">
        <v>0</v>
      </c>
      <c r="BH354">
        <v>0</v>
      </c>
      <c r="BI354">
        <v>0</v>
      </c>
      <c r="BJ354">
        <v>1525</v>
      </c>
      <c r="BK354">
        <v>25</v>
      </c>
      <c r="BL354" t="s">
        <v>342</v>
      </c>
      <c r="BM354">
        <v>1</v>
      </c>
      <c r="BN354">
        <v>1</v>
      </c>
      <c r="BO354">
        <v>1</v>
      </c>
      <c r="BP354">
        <v>0</v>
      </c>
      <c r="BS354">
        <v>0</v>
      </c>
      <c r="BT354">
        <v>0</v>
      </c>
      <c r="BU354">
        <v>0</v>
      </c>
      <c r="CE354" t="str">
        <f>"17:58:50.195"</f>
        <v>17:58:50.195</v>
      </c>
      <c r="CF354">
        <v>194916173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130</v>
      </c>
      <c r="DA354">
        <v>308</v>
      </c>
      <c r="DB354">
        <v>1</v>
      </c>
      <c r="DC354" t="s">
        <v>363</v>
      </c>
      <c r="DD354" t="s">
        <v>364</v>
      </c>
      <c r="DG354">
        <v>12695855</v>
      </c>
      <c r="DI354">
        <v>1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"04/23/2024 17:58:51.746"</f>
        <v>04/23/2024 17:58:51.746</v>
      </c>
      <c r="C355" t="str">
        <f t="shared" si="37"/>
        <v>FFDFD3C0</v>
      </c>
      <c r="D355" t="s">
        <v>139</v>
      </c>
      <c r="E355">
        <v>1</v>
      </c>
      <c r="H355">
        <v>216</v>
      </c>
      <c r="I355" t="s">
        <v>140</v>
      </c>
      <c r="J355" t="s">
        <v>141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"17:58:51.109"</f>
        <v>17:58:51.109</v>
      </c>
      <c r="T355" t="str">
        <f>"17:58:50.809"</f>
        <v>17:58:50.809</v>
      </c>
      <c r="U355" t="str">
        <f t="shared" si="34"/>
        <v>A334DD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9</v>
      </c>
      <c r="AF355" t="s">
        <v>135</v>
      </c>
      <c r="AG355">
        <v>0</v>
      </c>
      <c r="AH355">
        <v>3</v>
      </c>
      <c r="AI355">
        <v>1</v>
      </c>
      <c r="AJ355">
        <v>0</v>
      </c>
      <c r="AK355" t="s">
        <v>394</v>
      </c>
      <c r="AL355">
        <v>64.755606999999998</v>
      </c>
      <c r="AM355" t="s">
        <v>406</v>
      </c>
      <c r="AN355">
        <v>-148.01319799999999</v>
      </c>
      <c r="AO355">
        <v>100</v>
      </c>
      <c r="AP355">
        <v>1600</v>
      </c>
      <c r="AQ355" t="s">
        <v>138</v>
      </c>
      <c r="AR355">
        <v>-123</v>
      </c>
      <c r="AS355">
        <v>10</v>
      </c>
      <c r="AT355">
        <v>704</v>
      </c>
      <c r="BB355" t="str">
        <f t="shared" si="35"/>
        <v>0610</v>
      </c>
      <c r="BC355">
        <v>1</v>
      </c>
      <c r="BD355" t="str">
        <f t="shared" si="36"/>
        <v xml:space="preserve">N3054V  </v>
      </c>
      <c r="BE355">
        <v>2</v>
      </c>
      <c r="BG355">
        <v>0</v>
      </c>
      <c r="BH355">
        <v>0</v>
      </c>
      <c r="BI355">
        <v>0</v>
      </c>
      <c r="BJ355">
        <v>1425</v>
      </c>
      <c r="BK355">
        <v>-175</v>
      </c>
      <c r="BL355" t="s">
        <v>342</v>
      </c>
      <c r="BM355">
        <v>1</v>
      </c>
      <c r="BN355">
        <v>1</v>
      </c>
      <c r="BO355">
        <v>1</v>
      </c>
      <c r="BP355">
        <v>0</v>
      </c>
      <c r="BS355">
        <v>0.04</v>
      </c>
      <c r="BT355">
        <v>0</v>
      </c>
      <c r="BU355">
        <v>0</v>
      </c>
      <c r="CE355" t="str">
        <f>"17:58:51.110"</f>
        <v>17:58:51.110</v>
      </c>
      <c r="CF355">
        <v>109826665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4</v>
      </c>
      <c r="CY355">
        <v>7</v>
      </c>
      <c r="CZ355" t="s">
        <v>130</v>
      </c>
      <c r="DA355">
        <v>308</v>
      </c>
      <c r="DB355">
        <v>1</v>
      </c>
      <c r="DC355" t="s">
        <v>363</v>
      </c>
      <c r="DD355" t="s">
        <v>364</v>
      </c>
      <c r="DG355">
        <v>12695905</v>
      </c>
      <c r="DI355">
        <v>1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"04/23/2024 17:58:51.777"</f>
        <v>04/23/2024 17:58:51.777</v>
      </c>
      <c r="C356" t="str">
        <f t="shared" si="37"/>
        <v>FFDFD3C0</v>
      </c>
      <c r="D356" t="s">
        <v>123</v>
      </c>
      <c r="E356">
        <v>21</v>
      </c>
      <c r="F356">
        <v>1021</v>
      </c>
      <c r="G356" t="s">
        <v>124</v>
      </c>
      <c r="J356" t="s">
        <v>125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"17:58:51.109"</f>
        <v>17:58:51.109</v>
      </c>
      <c r="T356" t="str">
        <f>"17:58:50.809"</f>
        <v>17:58:50.809</v>
      </c>
      <c r="U356" t="str">
        <f t="shared" si="34"/>
        <v>A334DD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9</v>
      </c>
      <c r="AF356" t="s">
        <v>135</v>
      </c>
      <c r="AG356">
        <v>0</v>
      </c>
      <c r="AH356">
        <v>3</v>
      </c>
      <c r="AI356">
        <v>1</v>
      </c>
      <c r="AJ356">
        <v>0</v>
      </c>
      <c r="AK356" t="s">
        <v>394</v>
      </c>
      <c r="AL356">
        <v>64.755606999999998</v>
      </c>
      <c r="AM356" t="s">
        <v>406</v>
      </c>
      <c r="AN356">
        <v>-148.01319799999999</v>
      </c>
      <c r="AO356">
        <v>100</v>
      </c>
      <c r="AP356">
        <v>1600</v>
      </c>
      <c r="AQ356" t="s">
        <v>138</v>
      </c>
      <c r="AR356">
        <v>-123</v>
      </c>
      <c r="AS356">
        <v>10</v>
      </c>
      <c r="AT356">
        <v>704</v>
      </c>
      <c r="BB356" t="str">
        <f t="shared" si="35"/>
        <v>0610</v>
      </c>
      <c r="BC356">
        <v>1</v>
      </c>
      <c r="BD356" t="str">
        <f t="shared" si="36"/>
        <v xml:space="preserve">N3054V  </v>
      </c>
      <c r="BE356">
        <v>2</v>
      </c>
      <c r="BG356">
        <v>0</v>
      </c>
      <c r="BH356">
        <v>0</v>
      </c>
      <c r="BI356">
        <v>0</v>
      </c>
      <c r="BJ356">
        <v>1425</v>
      </c>
      <c r="BK356">
        <v>-175</v>
      </c>
      <c r="BL356" t="s">
        <v>342</v>
      </c>
      <c r="BM356">
        <v>1</v>
      </c>
      <c r="BN356">
        <v>1</v>
      </c>
      <c r="BO356">
        <v>1</v>
      </c>
      <c r="BP356">
        <v>0</v>
      </c>
      <c r="BS356">
        <v>0.04</v>
      </c>
      <c r="BT356">
        <v>0</v>
      </c>
      <c r="BU356">
        <v>0</v>
      </c>
      <c r="CE356" t="str">
        <f>"17:58:51.110"</f>
        <v>17:58:51.110</v>
      </c>
      <c r="CF356">
        <v>109826665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4</v>
      </c>
      <c r="CY356">
        <v>7</v>
      </c>
      <c r="CZ356" t="s">
        <v>130</v>
      </c>
      <c r="DA356">
        <v>308</v>
      </c>
      <c r="DB356">
        <v>1</v>
      </c>
      <c r="DC356" t="s">
        <v>363</v>
      </c>
      <c r="DD356" t="s">
        <v>364</v>
      </c>
      <c r="DG356">
        <v>12695905</v>
      </c>
      <c r="DI356">
        <v>1</v>
      </c>
      <c r="DJ356">
        <v>0</v>
      </c>
      <c r="DK356">
        <v>1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"04/23/2024 17:58:52.870"</f>
        <v>04/23/2024 17:58:52.870</v>
      </c>
      <c r="C357" t="str">
        <f t="shared" si="37"/>
        <v>FFDFD3C0</v>
      </c>
      <c r="D357" t="s">
        <v>123</v>
      </c>
      <c r="E357">
        <v>21</v>
      </c>
      <c r="F357">
        <v>1021</v>
      </c>
      <c r="G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"17:58:52.125"</f>
        <v>17:58:52.125</v>
      </c>
      <c r="T357" t="str">
        <f>"17:58:51.825"</f>
        <v>17:58:51.825</v>
      </c>
      <c r="U357" t="str">
        <f t="shared" si="34"/>
        <v>A334DD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9</v>
      </c>
      <c r="AF357" t="s">
        <v>135</v>
      </c>
      <c r="AG357">
        <v>0</v>
      </c>
      <c r="AH357">
        <v>3</v>
      </c>
      <c r="AI357">
        <v>1</v>
      </c>
      <c r="AJ357">
        <v>0</v>
      </c>
      <c r="AK357" t="s">
        <v>407</v>
      </c>
      <c r="AL357">
        <v>64.755650000000003</v>
      </c>
      <c r="AM357" t="s">
        <v>408</v>
      </c>
      <c r="AN357">
        <v>-148.01457199999999</v>
      </c>
      <c r="AO357">
        <v>100</v>
      </c>
      <c r="AP357">
        <v>1600</v>
      </c>
      <c r="AQ357" t="s">
        <v>138</v>
      </c>
      <c r="AR357">
        <v>-122</v>
      </c>
      <c r="AS357">
        <v>12</v>
      </c>
      <c r="AT357">
        <v>640</v>
      </c>
      <c r="BB357" t="str">
        <f t="shared" si="35"/>
        <v>0610</v>
      </c>
      <c r="BC357">
        <v>1</v>
      </c>
      <c r="BD357" t="str">
        <f t="shared" si="36"/>
        <v xml:space="preserve">N3054V  </v>
      </c>
      <c r="BE357">
        <v>2</v>
      </c>
      <c r="BG357">
        <v>0</v>
      </c>
      <c r="BH357">
        <v>0</v>
      </c>
      <c r="BI357">
        <v>0</v>
      </c>
      <c r="BJ357">
        <v>1550</v>
      </c>
      <c r="BK357">
        <v>-50</v>
      </c>
      <c r="BL357" t="s">
        <v>342</v>
      </c>
      <c r="BM357">
        <v>1</v>
      </c>
      <c r="BN357">
        <v>1</v>
      </c>
      <c r="BO357">
        <v>1</v>
      </c>
      <c r="BP357">
        <v>0</v>
      </c>
      <c r="BS357">
        <v>0.04</v>
      </c>
      <c r="BT357">
        <v>0</v>
      </c>
      <c r="BU357">
        <v>0</v>
      </c>
      <c r="CE357" t="str">
        <f>"17:58:52.130"</f>
        <v>17:58:52.130</v>
      </c>
      <c r="CF357">
        <v>129726902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5</v>
      </c>
      <c r="CY357">
        <v>7</v>
      </c>
      <c r="CZ357" t="s">
        <v>130</v>
      </c>
      <c r="DA357">
        <v>308</v>
      </c>
      <c r="DB357">
        <v>1</v>
      </c>
      <c r="DC357" t="s">
        <v>363</v>
      </c>
      <c r="DD357" t="s">
        <v>364</v>
      </c>
      <c r="DG357">
        <v>12695959</v>
      </c>
      <c r="DI357">
        <v>1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"04/23/2024 17:58:53.605"</f>
        <v>04/23/2024 17:58:53.605</v>
      </c>
      <c r="C358" t="str">
        <f t="shared" si="37"/>
        <v>FFDFD3C0</v>
      </c>
      <c r="D358" t="s">
        <v>139</v>
      </c>
      <c r="E358">
        <v>1</v>
      </c>
      <c r="H358">
        <v>216</v>
      </c>
      <c r="I358" t="s">
        <v>140</v>
      </c>
      <c r="J358" t="s">
        <v>141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"17:58:53.219"</f>
        <v>17:58:53.219</v>
      </c>
      <c r="T358" t="str">
        <f>"17:58:52.819"</f>
        <v>17:58:52.819</v>
      </c>
      <c r="U358" t="str">
        <f t="shared" si="34"/>
        <v>A334DD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9</v>
      </c>
      <c r="AF358" t="s">
        <v>141</v>
      </c>
      <c r="AG358">
        <v>0</v>
      </c>
      <c r="AH358">
        <v>3</v>
      </c>
      <c r="AI358">
        <v>1</v>
      </c>
      <c r="AJ358">
        <v>0</v>
      </c>
      <c r="AK358" t="s">
        <v>409</v>
      </c>
      <c r="AL358">
        <v>64.755691999999996</v>
      </c>
      <c r="AM358" t="s">
        <v>410</v>
      </c>
      <c r="AN358">
        <v>-148.01594499999999</v>
      </c>
      <c r="AO358">
        <v>100</v>
      </c>
      <c r="AP358">
        <v>1600</v>
      </c>
      <c r="AQ358" t="s">
        <v>138</v>
      </c>
      <c r="AR358">
        <v>-122</v>
      </c>
      <c r="AS358">
        <v>14</v>
      </c>
      <c r="AT358">
        <v>576</v>
      </c>
      <c r="BB358" t="str">
        <f t="shared" si="35"/>
        <v>0610</v>
      </c>
      <c r="BC358">
        <v>1</v>
      </c>
      <c r="BD358" t="str">
        <f t="shared" si="36"/>
        <v xml:space="preserve">N3054V  </v>
      </c>
      <c r="BE358">
        <v>2</v>
      </c>
      <c r="BG358">
        <v>0</v>
      </c>
      <c r="BH358">
        <v>0</v>
      </c>
      <c r="BI358">
        <v>0</v>
      </c>
      <c r="BJ358">
        <v>1575</v>
      </c>
      <c r="BK358">
        <v>-25</v>
      </c>
      <c r="BL358" t="s">
        <v>373</v>
      </c>
      <c r="BM358">
        <v>1</v>
      </c>
      <c r="BN358">
        <v>1</v>
      </c>
      <c r="BO358">
        <v>1</v>
      </c>
      <c r="BP358">
        <v>0</v>
      </c>
      <c r="BS358">
        <v>0</v>
      </c>
      <c r="BT358">
        <v>0</v>
      </c>
      <c r="BU358">
        <v>0</v>
      </c>
      <c r="CE358" t="str">
        <f>"17:58:53.225"</f>
        <v>17:58:53.225</v>
      </c>
      <c r="CF358">
        <v>224619784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5</v>
      </c>
      <c r="CY358">
        <v>7</v>
      </c>
      <c r="CZ358" t="s">
        <v>130</v>
      </c>
      <c r="DA358">
        <v>308</v>
      </c>
      <c r="DB358">
        <v>1</v>
      </c>
      <c r="DC358" t="s">
        <v>363</v>
      </c>
      <c r="DD358" t="s">
        <v>364</v>
      </c>
      <c r="DG358">
        <v>12696021</v>
      </c>
      <c r="DI358">
        <v>1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"04/23/2024 17:58:53.605"</f>
        <v>04/23/2024 17:58:53.605</v>
      </c>
      <c r="C359" t="str">
        <f>"FFDF53C0"</f>
        <v>FFDF53C0</v>
      </c>
      <c r="D359" t="s">
        <v>133</v>
      </c>
      <c r="E359">
        <v>20</v>
      </c>
      <c r="H359">
        <v>329</v>
      </c>
      <c r="I359" t="s">
        <v>134</v>
      </c>
      <c r="J359" t="s">
        <v>135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"17:58:53.219"</f>
        <v>17:58:53.219</v>
      </c>
      <c r="U359" t="str">
        <f t="shared" si="34"/>
        <v>A334DD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0</v>
      </c>
      <c r="AC359">
        <v>0</v>
      </c>
      <c r="AD359">
        <v>0</v>
      </c>
      <c r="AF359" t="s">
        <v>141</v>
      </c>
      <c r="AG359">
        <v>0</v>
      </c>
      <c r="AH359">
        <v>3</v>
      </c>
      <c r="AI359">
        <v>1</v>
      </c>
      <c r="AJ359">
        <v>0</v>
      </c>
      <c r="AK359" t="s">
        <v>409</v>
      </c>
      <c r="AL359">
        <v>64.755691999999996</v>
      </c>
      <c r="AM359" t="s">
        <v>410</v>
      </c>
      <c r="AN359">
        <v>-148.01594499999999</v>
      </c>
      <c r="AO359">
        <v>100</v>
      </c>
      <c r="AP359">
        <v>1600</v>
      </c>
      <c r="AQ359" t="s">
        <v>138</v>
      </c>
      <c r="AT359">
        <v>576</v>
      </c>
      <c r="BB359" t="str">
        <f t="shared" si="35"/>
        <v>0610</v>
      </c>
      <c r="BC359">
        <v>1</v>
      </c>
      <c r="BD359" t="str">
        <f t="shared" si="36"/>
        <v xml:space="preserve">N3054V  </v>
      </c>
      <c r="BE359">
        <v>2</v>
      </c>
      <c r="BG359">
        <v>0</v>
      </c>
      <c r="BH359">
        <v>0</v>
      </c>
      <c r="BI359">
        <v>0</v>
      </c>
      <c r="BL359" t="s">
        <v>373</v>
      </c>
      <c r="BM359">
        <v>0</v>
      </c>
      <c r="BN359">
        <v>0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>"17:58:53.225"</f>
        <v>17:58:53.225</v>
      </c>
      <c r="CF359">
        <v>224569263</v>
      </c>
      <c r="CS359">
        <v>3</v>
      </c>
      <c r="CT359">
        <v>0</v>
      </c>
      <c r="CU359">
        <v>0</v>
      </c>
      <c r="CV359">
        <v>0</v>
      </c>
      <c r="CW359">
        <v>0</v>
      </c>
      <c r="CX359">
        <v>2</v>
      </c>
      <c r="CY359">
        <v>7</v>
      </c>
      <c r="CZ359" t="s">
        <v>130</v>
      </c>
      <c r="DA359">
        <v>142</v>
      </c>
      <c r="DB359">
        <v>2</v>
      </c>
      <c r="DC359" t="s">
        <v>131</v>
      </c>
      <c r="DD359" t="s">
        <v>132</v>
      </c>
      <c r="DG359">
        <v>14166474</v>
      </c>
      <c r="DI359">
        <v>1</v>
      </c>
      <c r="DJ359">
        <v>0</v>
      </c>
      <c r="DK359">
        <v>1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"04/23/2024 17:58:53.605"</f>
        <v>04/23/2024 17:58:53.605</v>
      </c>
      <c r="C360" t="str">
        <f t="shared" ref="C360:C391" si="38">"FFDFD3C0"</f>
        <v>FFDFD3C0</v>
      </c>
      <c r="D360" t="s">
        <v>123</v>
      </c>
      <c r="E360">
        <v>21</v>
      </c>
      <c r="F360">
        <v>1021</v>
      </c>
      <c r="G360" t="s">
        <v>124</v>
      </c>
      <c r="J360" t="s">
        <v>125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"17:58:53.219"</f>
        <v>17:58:53.219</v>
      </c>
      <c r="T360" t="str">
        <f>"17:58:52.819"</f>
        <v>17:58:52.819</v>
      </c>
      <c r="U360" t="str">
        <f t="shared" si="34"/>
        <v>A334DD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9</v>
      </c>
      <c r="AF360" t="s">
        <v>141</v>
      </c>
      <c r="AG360">
        <v>0</v>
      </c>
      <c r="AH360">
        <v>3</v>
      </c>
      <c r="AI360">
        <v>1</v>
      </c>
      <c r="AJ360">
        <v>0</v>
      </c>
      <c r="AK360" t="s">
        <v>409</v>
      </c>
      <c r="AL360">
        <v>64.755691999999996</v>
      </c>
      <c r="AM360" t="s">
        <v>410</v>
      </c>
      <c r="AN360">
        <v>-148.01594499999999</v>
      </c>
      <c r="AO360">
        <v>100</v>
      </c>
      <c r="AP360">
        <v>1600</v>
      </c>
      <c r="AQ360" t="s">
        <v>138</v>
      </c>
      <c r="AR360">
        <v>-122</v>
      </c>
      <c r="AS360">
        <v>14</v>
      </c>
      <c r="AT360">
        <v>576</v>
      </c>
      <c r="BB360" t="str">
        <f t="shared" si="35"/>
        <v>0610</v>
      </c>
      <c r="BC360">
        <v>1</v>
      </c>
      <c r="BD360" t="str">
        <f t="shared" si="36"/>
        <v xml:space="preserve">N3054V  </v>
      </c>
      <c r="BE360">
        <v>2</v>
      </c>
      <c r="BG360">
        <v>0</v>
      </c>
      <c r="BH360">
        <v>0</v>
      </c>
      <c r="BI360">
        <v>0</v>
      </c>
      <c r="BJ360">
        <v>1575</v>
      </c>
      <c r="BK360">
        <v>-25</v>
      </c>
      <c r="BL360" t="s">
        <v>373</v>
      </c>
      <c r="BM360">
        <v>1</v>
      </c>
      <c r="BN360">
        <v>1</v>
      </c>
      <c r="BO360">
        <v>1</v>
      </c>
      <c r="BP360">
        <v>0</v>
      </c>
      <c r="BS360">
        <v>0</v>
      </c>
      <c r="BT360">
        <v>0</v>
      </c>
      <c r="BU360">
        <v>0</v>
      </c>
      <c r="CE360" t="str">
        <f>"17:58:53.225"</f>
        <v>17:58:53.225</v>
      </c>
      <c r="CF360">
        <v>224619784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5</v>
      </c>
      <c r="CY360">
        <v>7</v>
      </c>
      <c r="CZ360" t="s">
        <v>130</v>
      </c>
      <c r="DA360">
        <v>308</v>
      </c>
      <c r="DB360">
        <v>1</v>
      </c>
      <c r="DC360" t="s">
        <v>363</v>
      </c>
      <c r="DD360" t="s">
        <v>364</v>
      </c>
      <c r="DG360">
        <v>12696021</v>
      </c>
      <c r="DI360">
        <v>1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>"04/23/2024 17:58:55.401"</f>
        <v>04/23/2024 17:58:55.401</v>
      </c>
      <c r="C361" t="str">
        <f t="shared" si="38"/>
        <v>FFDFD3C0</v>
      </c>
      <c r="D361" t="s">
        <v>139</v>
      </c>
      <c r="E361">
        <v>1</v>
      </c>
      <c r="H361">
        <v>216</v>
      </c>
      <c r="I361" t="s">
        <v>140</v>
      </c>
      <c r="J361" t="s">
        <v>141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"17:58:54.242"</f>
        <v>17:58:54.242</v>
      </c>
      <c r="T361" t="str">
        <f>"17:58:53.942"</f>
        <v>17:58:53.942</v>
      </c>
      <c r="U361" t="str">
        <f t="shared" si="34"/>
        <v>A334DD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9</v>
      </c>
      <c r="AF361" t="s">
        <v>141</v>
      </c>
      <c r="AG361">
        <v>0</v>
      </c>
      <c r="AH361">
        <v>3</v>
      </c>
      <c r="AI361">
        <v>1</v>
      </c>
      <c r="AJ361">
        <v>0</v>
      </c>
      <c r="AK361" t="s">
        <v>392</v>
      </c>
      <c r="AL361">
        <v>64.755799999999994</v>
      </c>
      <c r="AM361" t="s">
        <v>411</v>
      </c>
      <c r="AN361">
        <v>-148.01725400000001</v>
      </c>
      <c r="AO361">
        <v>100</v>
      </c>
      <c r="AP361">
        <v>1600</v>
      </c>
      <c r="AQ361" t="s">
        <v>138</v>
      </c>
      <c r="AR361">
        <v>-121</v>
      </c>
      <c r="AS361">
        <v>16</v>
      </c>
      <c r="AT361">
        <v>512</v>
      </c>
      <c r="BB361" t="str">
        <f t="shared" si="35"/>
        <v>0610</v>
      </c>
      <c r="BC361">
        <v>1</v>
      </c>
      <c r="BD361" t="str">
        <f t="shared" si="36"/>
        <v xml:space="preserve">N3054V  </v>
      </c>
      <c r="BE361">
        <v>2</v>
      </c>
      <c r="BG361">
        <v>0</v>
      </c>
      <c r="BH361">
        <v>0</v>
      </c>
      <c r="BI361">
        <v>0</v>
      </c>
      <c r="BJ361">
        <v>1575</v>
      </c>
      <c r="BK361">
        <v>-25</v>
      </c>
      <c r="BL361" t="s">
        <v>373</v>
      </c>
      <c r="BM361">
        <v>1</v>
      </c>
      <c r="BN361">
        <v>1</v>
      </c>
      <c r="BO361">
        <v>1</v>
      </c>
      <c r="BP361">
        <v>0</v>
      </c>
      <c r="BS361">
        <v>0</v>
      </c>
      <c r="BT361">
        <v>0</v>
      </c>
      <c r="BU361">
        <v>0</v>
      </c>
      <c r="CE361" t="str">
        <f>"17:58:54.245"</f>
        <v>17:58:54.245</v>
      </c>
      <c r="CF361">
        <v>244519998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5</v>
      </c>
      <c r="CY361">
        <v>7</v>
      </c>
      <c r="CZ361" t="s">
        <v>130</v>
      </c>
      <c r="DA361">
        <v>308</v>
      </c>
      <c r="DB361">
        <v>1</v>
      </c>
      <c r="DC361" t="s">
        <v>363</v>
      </c>
      <c r="DD361" t="s">
        <v>364</v>
      </c>
      <c r="DG361">
        <v>12696078</v>
      </c>
      <c r="DI361">
        <v>1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>"04/23/2024 17:58:55.401"</f>
        <v>04/23/2024 17:58:55.401</v>
      </c>
      <c r="C362" t="str">
        <f t="shared" si="38"/>
        <v>FFDFD3C0</v>
      </c>
      <c r="D362" t="s">
        <v>133</v>
      </c>
      <c r="E362">
        <v>20</v>
      </c>
      <c r="H362">
        <v>329</v>
      </c>
      <c r="I362" t="s">
        <v>134</v>
      </c>
      <c r="J362" t="s">
        <v>135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"17:58:54.242"</f>
        <v>17:58:54.242</v>
      </c>
      <c r="T362" t="str">
        <f>"17:58:53.942"</f>
        <v>17:58:53.942</v>
      </c>
      <c r="U362" t="str">
        <f t="shared" si="34"/>
        <v>A334DD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9</v>
      </c>
      <c r="AF362" t="s">
        <v>141</v>
      </c>
      <c r="AG362">
        <v>0</v>
      </c>
      <c r="AH362">
        <v>3</v>
      </c>
      <c r="AI362">
        <v>1</v>
      </c>
      <c r="AJ362">
        <v>0</v>
      </c>
      <c r="AK362" t="s">
        <v>392</v>
      </c>
      <c r="AL362">
        <v>64.755799999999994</v>
      </c>
      <c r="AM362" t="s">
        <v>411</v>
      </c>
      <c r="AN362">
        <v>-148.01725400000001</v>
      </c>
      <c r="AO362">
        <v>100</v>
      </c>
      <c r="AP362">
        <v>1600</v>
      </c>
      <c r="AQ362" t="s">
        <v>138</v>
      </c>
      <c r="AR362">
        <v>-121</v>
      </c>
      <c r="AS362">
        <v>16</v>
      </c>
      <c r="AT362">
        <v>512</v>
      </c>
      <c r="BB362" t="str">
        <f t="shared" si="35"/>
        <v>0610</v>
      </c>
      <c r="BC362">
        <v>1</v>
      </c>
      <c r="BD362" t="str">
        <f t="shared" si="36"/>
        <v xml:space="preserve">N3054V  </v>
      </c>
      <c r="BE362">
        <v>2</v>
      </c>
      <c r="BG362">
        <v>0</v>
      </c>
      <c r="BH362">
        <v>0</v>
      </c>
      <c r="BI362">
        <v>0</v>
      </c>
      <c r="BJ362">
        <v>1575</v>
      </c>
      <c r="BK362">
        <v>-25</v>
      </c>
      <c r="BL362" t="s">
        <v>373</v>
      </c>
      <c r="BM362">
        <v>1</v>
      </c>
      <c r="BN362">
        <v>1</v>
      </c>
      <c r="BO362">
        <v>1</v>
      </c>
      <c r="BP362">
        <v>0</v>
      </c>
      <c r="BS362">
        <v>0</v>
      </c>
      <c r="BT362">
        <v>0</v>
      </c>
      <c r="BU362">
        <v>0</v>
      </c>
      <c r="CE362" t="str">
        <f>"17:58:54.244"</f>
        <v>17:58:54.244</v>
      </c>
      <c r="CF362">
        <v>244469762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2</v>
      </c>
      <c r="CY362">
        <v>7</v>
      </c>
      <c r="CZ362" t="s">
        <v>130</v>
      </c>
      <c r="DA362">
        <v>142</v>
      </c>
      <c r="DB362">
        <v>3</v>
      </c>
      <c r="DC362" t="s">
        <v>131</v>
      </c>
      <c r="DD362" t="s">
        <v>132</v>
      </c>
      <c r="DG362">
        <v>76607</v>
      </c>
      <c r="DI362">
        <v>1</v>
      </c>
      <c r="DJ362">
        <v>0</v>
      </c>
      <c r="DK362">
        <v>1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>"04/23/2024 17:58:55.417"</f>
        <v>04/23/2024 17:58:55.417</v>
      </c>
      <c r="C363" t="str">
        <f t="shared" si="38"/>
        <v>FFDFD3C0</v>
      </c>
      <c r="D363" t="s">
        <v>123</v>
      </c>
      <c r="E363">
        <v>21</v>
      </c>
      <c r="F363">
        <v>1021</v>
      </c>
      <c r="G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"17:58:54.242"</f>
        <v>17:58:54.242</v>
      </c>
      <c r="T363" t="str">
        <f>"17:58:53.942"</f>
        <v>17:58:53.942</v>
      </c>
      <c r="U363" t="str">
        <f t="shared" si="34"/>
        <v>A334DD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9</v>
      </c>
      <c r="AF363" t="s">
        <v>141</v>
      </c>
      <c r="AG363">
        <v>0</v>
      </c>
      <c r="AH363">
        <v>3</v>
      </c>
      <c r="AI363">
        <v>1</v>
      </c>
      <c r="AJ363">
        <v>0</v>
      </c>
      <c r="AK363" t="s">
        <v>392</v>
      </c>
      <c r="AL363">
        <v>64.755799999999994</v>
      </c>
      <c r="AM363" t="s">
        <v>411</v>
      </c>
      <c r="AN363">
        <v>-148.01725400000001</v>
      </c>
      <c r="AO363">
        <v>100</v>
      </c>
      <c r="AP363">
        <v>1600</v>
      </c>
      <c r="AQ363" t="s">
        <v>138</v>
      </c>
      <c r="AR363">
        <v>-121</v>
      </c>
      <c r="AS363">
        <v>16</v>
      </c>
      <c r="AT363">
        <v>512</v>
      </c>
      <c r="BB363" t="str">
        <f t="shared" si="35"/>
        <v>0610</v>
      </c>
      <c r="BC363">
        <v>1</v>
      </c>
      <c r="BD363" t="str">
        <f t="shared" si="36"/>
        <v xml:space="preserve">N3054V  </v>
      </c>
      <c r="BE363">
        <v>2</v>
      </c>
      <c r="BG363">
        <v>0</v>
      </c>
      <c r="BH363">
        <v>0</v>
      </c>
      <c r="BI363">
        <v>0</v>
      </c>
      <c r="BJ363">
        <v>1575</v>
      </c>
      <c r="BK363">
        <v>-25</v>
      </c>
      <c r="BL363" t="s">
        <v>373</v>
      </c>
      <c r="BM363">
        <v>1</v>
      </c>
      <c r="BN363">
        <v>1</v>
      </c>
      <c r="BO363">
        <v>1</v>
      </c>
      <c r="BP363">
        <v>0</v>
      </c>
      <c r="BS363">
        <v>0</v>
      </c>
      <c r="BT363">
        <v>0</v>
      </c>
      <c r="BU363">
        <v>0</v>
      </c>
      <c r="CE363" t="str">
        <f>"17:58:54.245"</f>
        <v>17:58:54.245</v>
      </c>
      <c r="CF363">
        <v>244519998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5</v>
      </c>
      <c r="CY363">
        <v>7</v>
      </c>
      <c r="CZ363" t="s">
        <v>130</v>
      </c>
      <c r="DA363">
        <v>308</v>
      </c>
      <c r="DB363">
        <v>1</v>
      </c>
      <c r="DC363" t="s">
        <v>363</v>
      </c>
      <c r="DD363" t="s">
        <v>364</v>
      </c>
      <c r="DG363">
        <v>12696078</v>
      </c>
      <c r="DI363">
        <v>1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>"04/23/2024 17:58:55.729"</f>
        <v>04/23/2024 17:58:55.729</v>
      </c>
      <c r="C364" t="str">
        <f t="shared" si="38"/>
        <v>FFDFD3C0</v>
      </c>
      <c r="D364" t="s">
        <v>139</v>
      </c>
      <c r="E364">
        <v>1</v>
      </c>
      <c r="H364">
        <v>216</v>
      </c>
      <c r="I364" t="s">
        <v>140</v>
      </c>
      <c r="J364" t="s">
        <v>141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"17:58:55.352"</f>
        <v>17:58:55.352</v>
      </c>
      <c r="T364" t="str">
        <f>"17:58:54.852"</f>
        <v>17:58:54.852</v>
      </c>
      <c r="U364" t="str">
        <f t="shared" si="34"/>
        <v>A334DD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9</v>
      </c>
      <c r="AF364" t="s">
        <v>141</v>
      </c>
      <c r="AG364">
        <v>0</v>
      </c>
      <c r="AH364">
        <v>3</v>
      </c>
      <c r="AI364">
        <v>1</v>
      </c>
      <c r="AJ364">
        <v>0</v>
      </c>
      <c r="AK364" t="s">
        <v>390</v>
      </c>
      <c r="AL364">
        <v>64.755886000000004</v>
      </c>
      <c r="AM364" t="s">
        <v>412</v>
      </c>
      <c r="AN364">
        <v>-148.01869199999999</v>
      </c>
      <c r="AO364">
        <v>100</v>
      </c>
      <c r="AP364">
        <v>1600</v>
      </c>
      <c r="AQ364" t="s">
        <v>138</v>
      </c>
      <c r="AR364">
        <v>-121</v>
      </c>
      <c r="AS364">
        <v>18</v>
      </c>
      <c r="AT364">
        <v>448</v>
      </c>
      <c r="BB364" t="str">
        <f t="shared" si="35"/>
        <v>0610</v>
      </c>
      <c r="BC364">
        <v>1</v>
      </c>
      <c r="BD364" t="str">
        <f t="shared" si="36"/>
        <v xml:space="preserve">N3054V  </v>
      </c>
      <c r="BE364">
        <v>2</v>
      </c>
      <c r="BG364">
        <v>0</v>
      </c>
      <c r="BH364">
        <v>0</v>
      </c>
      <c r="BI364">
        <v>0</v>
      </c>
      <c r="BJ364">
        <v>1575</v>
      </c>
      <c r="BK364">
        <v>-25</v>
      </c>
      <c r="BL364" t="s">
        <v>373</v>
      </c>
      <c r="BM364">
        <v>1</v>
      </c>
      <c r="BN364">
        <v>1</v>
      </c>
      <c r="BO364">
        <v>1</v>
      </c>
      <c r="BP364">
        <v>0</v>
      </c>
      <c r="BS364">
        <v>0</v>
      </c>
      <c r="BT364">
        <v>0</v>
      </c>
      <c r="BU364">
        <v>0</v>
      </c>
      <c r="CE364" t="str">
        <f>"17:58:55.354"</f>
        <v>17:58:55.354</v>
      </c>
      <c r="CF364">
        <v>354411417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5</v>
      </c>
      <c r="CY364">
        <v>7</v>
      </c>
      <c r="CZ364" t="s">
        <v>130</v>
      </c>
      <c r="DA364">
        <v>308</v>
      </c>
      <c r="DB364">
        <v>1</v>
      </c>
      <c r="DC364" t="s">
        <v>363</v>
      </c>
      <c r="DD364" t="s">
        <v>364</v>
      </c>
      <c r="DG364">
        <v>12696141</v>
      </c>
      <c r="DI364">
        <v>1</v>
      </c>
      <c r="DJ364">
        <v>0</v>
      </c>
      <c r="DK364">
        <v>1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>"04/23/2024 17:58:55.745"</f>
        <v>04/23/2024 17:58:55.745</v>
      </c>
      <c r="C365" t="str">
        <f t="shared" si="38"/>
        <v>FFDFD3C0</v>
      </c>
      <c r="D365" t="s">
        <v>123</v>
      </c>
      <c r="E365">
        <v>21</v>
      </c>
      <c r="F365">
        <v>1021</v>
      </c>
      <c r="G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"17:58:55.352"</f>
        <v>17:58:55.352</v>
      </c>
      <c r="T365" t="str">
        <f>"17:58:54.852"</f>
        <v>17:58:54.852</v>
      </c>
      <c r="U365" t="str">
        <f t="shared" si="34"/>
        <v>A334DD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9</v>
      </c>
      <c r="AF365" t="s">
        <v>141</v>
      </c>
      <c r="AG365">
        <v>0</v>
      </c>
      <c r="AH365">
        <v>3</v>
      </c>
      <c r="AI365">
        <v>1</v>
      </c>
      <c r="AJ365">
        <v>0</v>
      </c>
      <c r="AK365" t="s">
        <v>390</v>
      </c>
      <c r="AL365">
        <v>64.755886000000004</v>
      </c>
      <c r="AM365" t="s">
        <v>412</v>
      </c>
      <c r="AN365">
        <v>-148.01869199999999</v>
      </c>
      <c r="AO365">
        <v>100</v>
      </c>
      <c r="AP365">
        <v>1600</v>
      </c>
      <c r="AQ365" t="s">
        <v>138</v>
      </c>
      <c r="AR365">
        <v>-121</v>
      </c>
      <c r="AS365">
        <v>18</v>
      </c>
      <c r="AT365">
        <v>448</v>
      </c>
      <c r="BB365" t="str">
        <f t="shared" si="35"/>
        <v>0610</v>
      </c>
      <c r="BC365">
        <v>1</v>
      </c>
      <c r="BD365" t="str">
        <f t="shared" si="36"/>
        <v xml:space="preserve">N3054V  </v>
      </c>
      <c r="BE365">
        <v>2</v>
      </c>
      <c r="BG365">
        <v>0</v>
      </c>
      <c r="BH365">
        <v>0</v>
      </c>
      <c r="BI365">
        <v>0</v>
      </c>
      <c r="BJ365">
        <v>1575</v>
      </c>
      <c r="BK365">
        <v>-25</v>
      </c>
      <c r="BL365" t="s">
        <v>373</v>
      </c>
      <c r="BM365">
        <v>1</v>
      </c>
      <c r="BN365">
        <v>1</v>
      </c>
      <c r="BO365">
        <v>1</v>
      </c>
      <c r="BP365">
        <v>0</v>
      </c>
      <c r="BS365">
        <v>0</v>
      </c>
      <c r="BT365">
        <v>0</v>
      </c>
      <c r="BU365">
        <v>0</v>
      </c>
      <c r="CE365" t="str">
        <f>"17:58:55.354"</f>
        <v>17:58:55.354</v>
      </c>
      <c r="CF365">
        <v>354411417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5</v>
      </c>
      <c r="CY365">
        <v>7</v>
      </c>
      <c r="CZ365" t="s">
        <v>130</v>
      </c>
      <c r="DA365">
        <v>308</v>
      </c>
      <c r="DB365">
        <v>1</v>
      </c>
      <c r="DC365" t="s">
        <v>363</v>
      </c>
      <c r="DD365" t="s">
        <v>364</v>
      </c>
      <c r="DG365">
        <v>12696141</v>
      </c>
      <c r="DI365">
        <v>1</v>
      </c>
      <c r="DJ365">
        <v>0</v>
      </c>
      <c r="DK365">
        <v>1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>"04/23/2024 17:58:56.776"</f>
        <v>04/23/2024 17:58:56.776</v>
      </c>
      <c r="C366" t="str">
        <f t="shared" si="38"/>
        <v>FFDFD3C0</v>
      </c>
      <c r="D366" t="s">
        <v>123</v>
      </c>
      <c r="E366">
        <v>21</v>
      </c>
      <c r="F366">
        <v>1021</v>
      </c>
      <c r="G366" t="s">
        <v>124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"17:58:56.344"</f>
        <v>17:58:56.344</v>
      </c>
      <c r="T366" t="str">
        <f>"17:58:56.244"</f>
        <v>17:58:56.244</v>
      </c>
      <c r="U366" t="str">
        <f t="shared" si="34"/>
        <v>A334DD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9</v>
      </c>
      <c r="AF366" t="s">
        <v>141</v>
      </c>
      <c r="AG366">
        <v>0</v>
      </c>
      <c r="AH366">
        <v>3</v>
      </c>
      <c r="AI366">
        <v>1</v>
      </c>
      <c r="AJ366">
        <v>0</v>
      </c>
      <c r="AK366" t="s">
        <v>413</v>
      </c>
      <c r="AL366">
        <v>64.755971000000002</v>
      </c>
      <c r="AM366" t="s">
        <v>414</v>
      </c>
      <c r="AN366">
        <v>-148.02006499999999</v>
      </c>
      <c r="AO366">
        <v>100</v>
      </c>
      <c r="AP366">
        <v>1600</v>
      </c>
      <c r="AQ366" t="s">
        <v>138</v>
      </c>
      <c r="AR366">
        <v>-120</v>
      </c>
      <c r="AS366">
        <v>20</v>
      </c>
      <c r="AT366">
        <v>320</v>
      </c>
      <c r="BB366" t="str">
        <f t="shared" si="35"/>
        <v>0610</v>
      </c>
      <c r="BC366">
        <v>1</v>
      </c>
      <c r="BD366" t="str">
        <f t="shared" si="36"/>
        <v xml:space="preserve">N3054V  </v>
      </c>
      <c r="BE366">
        <v>2</v>
      </c>
      <c r="BG366">
        <v>0</v>
      </c>
      <c r="BH366">
        <v>0</v>
      </c>
      <c r="BI366">
        <v>0</v>
      </c>
      <c r="BJ366">
        <v>1575</v>
      </c>
      <c r="BK366">
        <v>-25</v>
      </c>
      <c r="BL366" t="s">
        <v>373</v>
      </c>
      <c r="BM366">
        <v>1</v>
      </c>
      <c r="BN366">
        <v>1</v>
      </c>
      <c r="BO366">
        <v>1</v>
      </c>
      <c r="BP366">
        <v>0</v>
      </c>
      <c r="BS366">
        <v>0</v>
      </c>
      <c r="BT366">
        <v>0</v>
      </c>
      <c r="BU366">
        <v>0</v>
      </c>
      <c r="CE366" t="str">
        <f>"17:58:56.344"</f>
        <v>17:58:56.344</v>
      </c>
      <c r="CF366">
        <v>344314579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5</v>
      </c>
      <c r="CY366">
        <v>7</v>
      </c>
      <c r="CZ366" t="s">
        <v>130</v>
      </c>
      <c r="DA366">
        <v>308</v>
      </c>
      <c r="DB366">
        <v>1</v>
      </c>
      <c r="DC366" t="s">
        <v>363</v>
      </c>
      <c r="DD366" t="s">
        <v>364</v>
      </c>
      <c r="DG366">
        <v>12696200</v>
      </c>
      <c r="DI366">
        <v>1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>"04/23/2024 17:58:56.807"</f>
        <v>04/23/2024 17:58:56.807</v>
      </c>
      <c r="C367" t="str">
        <f t="shared" si="38"/>
        <v>FFDFD3C0</v>
      </c>
      <c r="D367" t="s">
        <v>139</v>
      </c>
      <c r="E367">
        <v>1</v>
      </c>
      <c r="H367">
        <v>216</v>
      </c>
      <c r="I367" t="s">
        <v>140</v>
      </c>
      <c r="J367" t="s">
        <v>141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"17:58:56.344"</f>
        <v>17:58:56.344</v>
      </c>
      <c r="T367" t="str">
        <f>"17:58:56.244"</f>
        <v>17:58:56.244</v>
      </c>
      <c r="U367" t="str">
        <f t="shared" si="34"/>
        <v>A334DD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9</v>
      </c>
      <c r="AF367" t="s">
        <v>141</v>
      </c>
      <c r="AG367">
        <v>0</v>
      </c>
      <c r="AH367">
        <v>3</v>
      </c>
      <c r="AI367">
        <v>1</v>
      </c>
      <c r="AJ367">
        <v>0</v>
      </c>
      <c r="AK367" t="s">
        <v>413</v>
      </c>
      <c r="AL367">
        <v>64.755971000000002</v>
      </c>
      <c r="AM367" t="s">
        <v>414</v>
      </c>
      <c r="AN367">
        <v>-148.02006499999999</v>
      </c>
      <c r="AO367">
        <v>100</v>
      </c>
      <c r="AP367">
        <v>1600</v>
      </c>
      <c r="AQ367" t="s">
        <v>138</v>
      </c>
      <c r="AR367">
        <v>-120</v>
      </c>
      <c r="AS367">
        <v>20</v>
      </c>
      <c r="AT367">
        <v>320</v>
      </c>
      <c r="BB367" t="str">
        <f t="shared" si="35"/>
        <v>0610</v>
      </c>
      <c r="BC367">
        <v>1</v>
      </c>
      <c r="BD367" t="str">
        <f t="shared" si="36"/>
        <v xml:space="preserve">N3054V  </v>
      </c>
      <c r="BE367">
        <v>2</v>
      </c>
      <c r="BG367">
        <v>0</v>
      </c>
      <c r="BH367">
        <v>0</v>
      </c>
      <c r="BI367">
        <v>0</v>
      </c>
      <c r="BJ367">
        <v>1575</v>
      </c>
      <c r="BK367">
        <v>-25</v>
      </c>
      <c r="BL367" t="s">
        <v>373</v>
      </c>
      <c r="BM367">
        <v>1</v>
      </c>
      <c r="BN367">
        <v>1</v>
      </c>
      <c r="BO367">
        <v>1</v>
      </c>
      <c r="BP367">
        <v>0</v>
      </c>
      <c r="BS367">
        <v>0</v>
      </c>
      <c r="BT367">
        <v>0</v>
      </c>
      <c r="BU367">
        <v>0</v>
      </c>
      <c r="CE367" t="str">
        <f>"17:58:56.344"</f>
        <v>17:58:56.344</v>
      </c>
      <c r="CF367">
        <v>344314579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5</v>
      </c>
      <c r="CY367">
        <v>7</v>
      </c>
      <c r="CZ367" t="s">
        <v>130</v>
      </c>
      <c r="DA367">
        <v>308</v>
      </c>
      <c r="DB367">
        <v>1</v>
      </c>
      <c r="DC367" t="s">
        <v>363</v>
      </c>
      <c r="DD367" t="s">
        <v>364</v>
      </c>
      <c r="DG367">
        <v>12696200</v>
      </c>
      <c r="DI367">
        <v>1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"04/23/2024 17:58:56.807"</f>
        <v>04/23/2024 17:58:56.807</v>
      </c>
      <c r="C368" t="str">
        <f t="shared" si="38"/>
        <v>FFDFD3C0</v>
      </c>
      <c r="D368" t="s">
        <v>133</v>
      </c>
      <c r="E368">
        <v>20</v>
      </c>
      <c r="H368">
        <v>329</v>
      </c>
      <c r="I368" t="s">
        <v>134</v>
      </c>
      <c r="J368" t="s">
        <v>135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"17:58:56.344"</f>
        <v>17:58:56.344</v>
      </c>
      <c r="T368" t="str">
        <f>"17:58:56.244"</f>
        <v>17:58:56.244</v>
      </c>
      <c r="U368" t="str">
        <f t="shared" si="34"/>
        <v>A334DD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0</v>
      </c>
      <c r="AC368">
        <v>0</v>
      </c>
      <c r="AD368">
        <v>0</v>
      </c>
      <c r="AF368" t="s">
        <v>141</v>
      </c>
      <c r="AG368">
        <v>0</v>
      </c>
      <c r="AH368">
        <v>3</v>
      </c>
      <c r="AI368">
        <v>1</v>
      </c>
      <c r="AJ368">
        <v>0</v>
      </c>
      <c r="AK368" t="s">
        <v>413</v>
      </c>
      <c r="AL368">
        <v>64.755971000000002</v>
      </c>
      <c r="AM368" t="s">
        <v>414</v>
      </c>
      <c r="AN368">
        <v>-148.02006499999999</v>
      </c>
      <c r="AO368">
        <v>100</v>
      </c>
      <c r="AP368">
        <v>1600</v>
      </c>
      <c r="AQ368" t="s">
        <v>138</v>
      </c>
      <c r="AR368">
        <v>-120</v>
      </c>
      <c r="AS368">
        <v>20</v>
      </c>
      <c r="AT368">
        <v>320</v>
      </c>
      <c r="BB368" t="str">
        <f t="shared" si="35"/>
        <v>0610</v>
      </c>
      <c r="BC368">
        <v>1</v>
      </c>
      <c r="BD368" t="str">
        <f t="shared" si="36"/>
        <v xml:space="preserve">N3054V  </v>
      </c>
      <c r="BE368">
        <v>2</v>
      </c>
      <c r="BG368">
        <v>0</v>
      </c>
      <c r="BH368">
        <v>0</v>
      </c>
      <c r="BI368">
        <v>0</v>
      </c>
      <c r="BJ368">
        <v>1575</v>
      </c>
      <c r="BK368">
        <v>-25</v>
      </c>
      <c r="BL368" t="s">
        <v>373</v>
      </c>
      <c r="BM368">
        <v>0</v>
      </c>
      <c r="BN368">
        <v>0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>"17:58:56.344"</f>
        <v>17:58:56.344</v>
      </c>
      <c r="CF368">
        <v>344264944</v>
      </c>
      <c r="CS368">
        <v>3</v>
      </c>
      <c r="CT368">
        <v>0</v>
      </c>
      <c r="CU368">
        <v>0</v>
      </c>
      <c r="CV368">
        <v>0</v>
      </c>
      <c r="CW368">
        <v>0</v>
      </c>
      <c r="CX368">
        <v>2</v>
      </c>
      <c r="CY368">
        <v>7</v>
      </c>
      <c r="CZ368" t="s">
        <v>130</v>
      </c>
      <c r="DA368">
        <v>142</v>
      </c>
      <c r="DB368">
        <v>2</v>
      </c>
      <c r="DC368" t="s">
        <v>131</v>
      </c>
      <c r="DD368" t="s">
        <v>132</v>
      </c>
      <c r="DG368">
        <v>14166654</v>
      </c>
      <c r="DI368">
        <v>1</v>
      </c>
      <c r="DJ368">
        <v>0</v>
      </c>
      <c r="DK368">
        <v>1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"04/23/2024 17:58:58.557"</f>
        <v>04/23/2024 17:58:58.557</v>
      </c>
      <c r="C369" t="str">
        <f t="shared" si="38"/>
        <v>FFDFD3C0</v>
      </c>
      <c r="D369" t="s">
        <v>139</v>
      </c>
      <c r="E369">
        <v>1</v>
      </c>
      <c r="H369">
        <v>216</v>
      </c>
      <c r="I369" t="s">
        <v>140</v>
      </c>
      <c r="J369" t="s">
        <v>141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"17:58:57.406"</f>
        <v>17:58:57.406</v>
      </c>
      <c r="T369" t="str">
        <f>"17:58:57.206"</f>
        <v>17:58:57.206</v>
      </c>
      <c r="U369" t="str">
        <f t="shared" si="34"/>
        <v>A334DD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9</v>
      </c>
      <c r="AF369" t="s">
        <v>141</v>
      </c>
      <c r="AG369">
        <v>0</v>
      </c>
      <c r="AH369">
        <v>3</v>
      </c>
      <c r="AI369">
        <v>1</v>
      </c>
      <c r="AJ369">
        <v>0</v>
      </c>
      <c r="AK369" t="s">
        <v>415</v>
      </c>
      <c r="AL369">
        <v>64.756079</v>
      </c>
      <c r="AM369" t="s">
        <v>416</v>
      </c>
      <c r="AN369">
        <v>-148.02143799999999</v>
      </c>
      <c r="AO369">
        <v>100</v>
      </c>
      <c r="AP369">
        <v>1600</v>
      </c>
      <c r="AQ369" t="s">
        <v>138</v>
      </c>
      <c r="AR369">
        <v>-120</v>
      </c>
      <c r="AS369">
        <v>21</v>
      </c>
      <c r="AT369">
        <v>320</v>
      </c>
      <c r="BB369" t="str">
        <f t="shared" si="35"/>
        <v>0610</v>
      </c>
      <c r="BC369">
        <v>1</v>
      </c>
      <c r="BD369" t="str">
        <f t="shared" si="36"/>
        <v xml:space="preserve">N3054V  </v>
      </c>
      <c r="BE369">
        <v>2</v>
      </c>
      <c r="BG369">
        <v>0</v>
      </c>
      <c r="BH369">
        <v>0</v>
      </c>
      <c r="BI369">
        <v>0</v>
      </c>
      <c r="BJ369">
        <v>1600</v>
      </c>
      <c r="BK369">
        <v>0</v>
      </c>
      <c r="BL369" t="s">
        <v>373</v>
      </c>
      <c r="BM369">
        <v>1</v>
      </c>
      <c r="BN369">
        <v>1</v>
      </c>
      <c r="BO369">
        <v>1</v>
      </c>
      <c r="BP369">
        <v>0</v>
      </c>
      <c r="BS369">
        <v>0</v>
      </c>
      <c r="BT369">
        <v>0</v>
      </c>
      <c r="BU369">
        <v>0</v>
      </c>
      <c r="CE369" t="str">
        <f>"17:58:57.409"</f>
        <v>17:58:57.409</v>
      </c>
      <c r="CF369">
        <v>409161084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5</v>
      </c>
      <c r="CY369">
        <v>7</v>
      </c>
      <c r="CZ369" t="s">
        <v>130</v>
      </c>
      <c r="DA369">
        <v>142</v>
      </c>
      <c r="DB369">
        <v>2</v>
      </c>
      <c r="DC369" t="s">
        <v>131</v>
      </c>
      <c r="DD369" t="s">
        <v>132</v>
      </c>
      <c r="DG369">
        <v>14166710</v>
      </c>
      <c r="DI369">
        <v>1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"04/23/2024 17:58:58.557"</f>
        <v>04/23/2024 17:58:58.557</v>
      </c>
      <c r="C370" t="str">
        <f t="shared" si="38"/>
        <v>FFDFD3C0</v>
      </c>
      <c r="D370" t="s">
        <v>133</v>
      </c>
      <c r="E370">
        <v>20</v>
      </c>
      <c r="H370">
        <v>329</v>
      </c>
      <c r="I370" t="s">
        <v>134</v>
      </c>
      <c r="J370" t="s">
        <v>135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"17:58:57.406"</f>
        <v>17:58:57.406</v>
      </c>
      <c r="T370" t="str">
        <f>"17:58:57.206"</f>
        <v>17:58:57.206</v>
      </c>
      <c r="U370" t="str">
        <f t="shared" si="34"/>
        <v>A334DD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9</v>
      </c>
      <c r="AF370" t="s">
        <v>141</v>
      </c>
      <c r="AG370">
        <v>0</v>
      </c>
      <c r="AH370">
        <v>3</v>
      </c>
      <c r="AI370">
        <v>1</v>
      </c>
      <c r="AJ370">
        <v>0</v>
      </c>
      <c r="AK370" t="s">
        <v>415</v>
      </c>
      <c r="AL370">
        <v>64.756079</v>
      </c>
      <c r="AM370" t="s">
        <v>416</v>
      </c>
      <c r="AN370">
        <v>-148.02143799999999</v>
      </c>
      <c r="AO370">
        <v>100</v>
      </c>
      <c r="AP370">
        <v>1600</v>
      </c>
      <c r="AQ370" t="s">
        <v>138</v>
      </c>
      <c r="AR370">
        <v>-120</v>
      </c>
      <c r="AS370">
        <v>21</v>
      </c>
      <c r="AT370">
        <v>320</v>
      </c>
      <c r="BB370" t="str">
        <f t="shared" si="35"/>
        <v>0610</v>
      </c>
      <c r="BC370">
        <v>1</v>
      </c>
      <c r="BD370" t="str">
        <f t="shared" si="36"/>
        <v xml:space="preserve">N3054V  </v>
      </c>
      <c r="BE370">
        <v>2</v>
      </c>
      <c r="BG370">
        <v>0</v>
      </c>
      <c r="BH370">
        <v>0</v>
      </c>
      <c r="BI370">
        <v>0</v>
      </c>
      <c r="BJ370">
        <v>1600</v>
      </c>
      <c r="BK370">
        <v>0</v>
      </c>
      <c r="BL370" t="s">
        <v>373</v>
      </c>
      <c r="BM370">
        <v>1</v>
      </c>
      <c r="BN370">
        <v>1</v>
      </c>
      <c r="BO370">
        <v>1</v>
      </c>
      <c r="BP370">
        <v>0</v>
      </c>
      <c r="BS370">
        <v>0</v>
      </c>
      <c r="BT370">
        <v>0</v>
      </c>
      <c r="BU370">
        <v>0</v>
      </c>
      <c r="CE370" t="str">
        <f>"17:58:57.409"</f>
        <v>17:58:57.409</v>
      </c>
      <c r="CF370">
        <v>409161084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5</v>
      </c>
      <c r="CY370">
        <v>7</v>
      </c>
      <c r="CZ370" t="s">
        <v>130</v>
      </c>
      <c r="DA370">
        <v>142</v>
      </c>
      <c r="DB370">
        <v>2</v>
      </c>
      <c r="DC370" t="s">
        <v>131</v>
      </c>
      <c r="DD370" t="s">
        <v>132</v>
      </c>
      <c r="DG370">
        <v>14166710</v>
      </c>
      <c r="DI370">
        <v>1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"04/23/2024 17:58:59.244"</f>
        <v>04/23/2024 17:58:59.244</v>
      </c>
      <c r="C371" t="str">
        <f t="shared" si="38"/>
        <v>FFDFD3C0</v>
      </c>
      <c r="D371" t="s">
        <v>123</v>
      </c>
      <c r="E371">
        <v>21</v>
      </c>
      <c r="F371">
        <v>1021</v>
      </c>
      <c r="G371" t="s">
        <v>124</v>
      </c>
      <c r="J371" t="s">
        <v>125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"17:58:58.414"</f>
        <v>17:58:58.414</v>
      </c>
      <c r="T371" t="str">
        <f>"17:58:58.114"</f>
        <v>17:58:58.114</v>
      </c>
      <c r="U371" t="str">
        <f t="shared" si="34"/>
        <v>A334DD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9</v>
      </c>
      <c r="AF371" t="s">
        <v>141</v>
      </c>
      <c r="AG371">
        <v>0</v>
      </c>
      <c r="AH371">
        <v>3</v>
      </c>
      <c r="AI371">
        <v>1</v>
      </c>
      <c r="AJ371">
        <v>0</v>
      </c>
      <c r="AK371" t="s">
        <v>417</v>
      </c>
      <c r="AL371">
        <v>64.756207000000003</v>
      </c>
      <c r="AM371" t="s">
        <v>418</v>
      </c>
      <c r="AN371">
        <v>-148.022683</v>
      </c>
      <c r="AO371">
        <v>100</v>
      </c>
      <c r="AP371">
        <v>1600</v>
      </c>
      <c r="AQ371" t="s">
        <v>138</v>
      </c>
      <c r="AR371">
        <v>-120</v>
      </c>
      <c r="AS371">
        <v>23</v>
      </c>
      <c r="AT371">
        <v>256</v>
      </c>
      <c r="BB371" t="str">
        <f t="shared" si="35"/>
        <v>0610</v>
      </c>
      <c r="BC371">
        <v>1</v>
      </c>
      <c r="BD371" t="str">
        <f t="shared" si="36"/>
        <v xml:space="preserve">N3054V  </v>
      </c>
      <c r="BE371">
        <v>2</v>
      </c>
      <c r="BG371">
        <v>0</v>
      </c>
      <c r="BH371">
        <v>0</v>
      </c>
      <c r="BI371">
        <v>0</v>
      </c>
      <c r="BJ371">
        <v>1600</v>
      </c>
      <c r="BK371">
        <v>0</v>
      </c>
      <c r="BL371" t="s">
        <v>373</v>
      </c>
      <c r="BM371">
        <v>1</v>
      </c>
      <c r="BN371">
        <v>1</v>
      </c>
      <c r="BO371">
        <v>1</v>
      </c>
      <c r="BP371">
        <v>0</v>
      </c>
      <c r="BS371">
        <v>0</v>
      </c>
      <c r="BT371">
        <v>0</v>
      </c>
      <c r="BU371">
        <v>0</v>
      </c>
      <c r="CE371" t="str">
        <f>"17:58:58.414"</f>
        <v>17:58:58.414</v>
      </c>
      <c r="CF371">
        <v>414112111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5</v>
      </c>
      <c r="CY371">
        <v>7</v>
      </c>
      <c r="CZ371" t="s">
        <v>130</v>
      </c>
      <c r="DA371">
        <v>308</v>
      </c>
      <c r="DB371">
        <v>1</v>
      </c>
      <c r="DC371" t="s">
        <v>363</v>
      </c>
      <c r="DD371" t="s">
        <v>364</v>
      </c>
      <c r="DG371">
        <v>12696318</v>
      </c>
      <c r="DI371">
        <v>1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"04/23/2024 17:58:59.682"</f>
        <v>04/23/2024 17:58:59.682</v>
      </c>
      <c r="C372" t="str">
        <f t="shared" si="38"/>
        <v>FFDFD3C0</v>
      </c>
      <c r="D372" t="s">
        <v>123</v>
      </c>
      <c r="E372">
        <v>21</v>
      </c>
      <c r="F372">
        <v>1021</v>
      </c>
      <c r="G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"17:58:59.328"</f>
        <v>17:58:59.328</v>
      </c>
      <c r="T372" t="str">
        <f>"17:58:59.128"</f>
        <v>17:58:59.128</v>
      </c>
      <c r="U372" t="str">
        <f t="shared" si="34"/>
        <v>A334DD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9</v>
      </c>
      <c r="AF372" t="s">
        <v>141</v>
      </c>
      <c r="AG372">
        <v>0</v>
      </c>
      <c r="AH372">
        <v>3</v>
      </c>
      <c r="AI372">
        <v>1</v>
      </c>
      <c r="AJ372">
        <v>0</v>
      </c>
      <c r="AK372" t="s">
        <v>419</v>
      </c>
      <c r="AL372">
        <v>64.756315000000001</v>
      </c>
      <c r="AM372" t="s">
        <v>420</v>
      </c>
      <c r="AN372">
        <v>-148.023841</v>
      </c>
      <c r="AO372">
        <v>100</v>
      </c>
      <c r="AP372">
        <v>1600</v>
      </c>
      <c r="AQ372" t="s">
        <v>138</v>
      </c>
      <c r="AR372">
        <v>-119</v>
      </c>
      <c r="AS372">
        <v>24</v>
      </c>
      <c r="AT372">
        <v>256</v>
      </c>
      <c r="BB372" t="str">
        <f t="shared" si="35"/>
        <v>0610</v>
      </c>
      <c r="BC372">
        <v>1</v>
      </c>
      <c r="BD372" t="str">
        <f t="shared" si="36"/>
        <v xml:space="preserve">N3054V  </v>
      </c>
      <c r="BE372">
        <v>2</v>
      </c>
      <c r="BG372">
        <v>0</v>
      </c>
      <c r="BH372">
        <v>0</v>
      </c>
      <c r="BI372">
        <v>0</v>
      </c>
      <c r="BJ372">
        <v>1600</v>
      </c>
      <c r="BK372">
        <v>0</v>
      </c>
      <c r="BL372" t="s">
        <v>373</v>
      </c>
      <c r="BM372">
        <v>1</v>
      </c>
      <c r="BN372">
        <v>1</v>
      </c>
      <c r="BO372">
        <v>1</v>
      </c>
      <c r="BP372">
        <v>0</v>
      </c>
      <c r="BS372">
        <v>0</v>
      </c>
      <c r="BT372">
        <v>0</v>
      </c>
      <c r="BU372">
        <v>0</v>
      </c>
      <c r="CE372" t="str">
        <f>"17:58:59.329"</f>
        <v>17:58:59.329</v>
      </c>
      <c r="CF372">
        <v>329022621</v>
      </c>
      <c r="CS372">
        <v>3</v>
      </c>
      <c r="CT372">
        <v>2</v>
      </c>
      <c r="CU372">
        <v>0</v>
      </c>
      <c r="CV372">
        <v>2</v>
      </c>
      <c r="CW372">
        <v>0</v>
      </c>
      <c r="CX372">
        <v>5</v>
      </c>
      <c r="CY372">
        <v>7</v>
      </c>
      <c r="CZ372" t="s">
        <v>130</v>
      </c>
      <c r="DA372">
        <v>308</v>
      </c>
      <c r="DB372">
        <v>0</v>
      </c>
      <c r="DC372" t="s">
        <v>363</v>
      </c>
      <c r="DD372" t="s">
        <v>364</v>
      </c>
      <c r="DG372">
        <v>4848446</v>
      </c>
      <c r="DI372">
        <v>1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"04/23/2024 17:58:59.682"</f>
        <v>04/23/2024 17:58:59.682</v>
      </c>
      <c r="C373" t="str">
        <f t="shared" si="38"/>
        <v>FFDFD3C0</v>
      </c>
      <c r="D373" t="s">
        <v>133</v>
      </c>
      <c r="E373">
        <v>20</v>
      </c>
      <c r="H373">
        <v>329</v>
      </c>
      <c r="I373" t="s">
        <v>134</v>
      </c>
      <c r="J373" t="s">
        <v>135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"17:58:59.328"</f>
        <v>17:58:59.328</v>
      </c>
      <c r="T373" t="str">
        <f>"17:58:59.128"</f>
        <v>17:58:59.128</v>
      </c>
      <c r="U373" t="str">
        <f t="shared" si="34"/>
        <v>A334DD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9</v>
      </c>
      <c r="AF373" t="s">
        <v>141</v>
      </c>
      <c r="AG373">
        <v>0</v>
      </c>
      <c r="AH373">
        <v>3</v>
      </c>
      <c r="AI373">
        <v>1</v>
      </c>
      <c r="AJ373">
        <v>0</v>
      </c>
      <c r="AK373" t="s">
        <v>419</v>
      </c>
      <c r="AL373">
        <v>64.756315000000001</v>
      </c>
      <c r="AM373" t="s">
        <v>420</v>
      </c>
      <c r="AN373">
        <v>-148.023841</v>
      </c>
      <c r="AO373">
        <v>100</v>
      </c>
      <c r="AP373">
        <v>1600</v>
      </c>
      <c r="AQ373" t="s">
        <v>138</v>
      </c>
      <c r="AR373">
        <v>-119</v>
      </c>
      <c r="AS373">
        <v>24</v>
      </c>
      <c r="AT373">
        <v>256</v>
      </c>
      <c r="BB373" t="str">
        <f t="shared" si="35"/>
        <v>0610</v>
      </c>
      <c r="BC373">
        <v>1</v>
      </c>
      <c r="BD373" t="str">
        <f t="shared" si="36"/>
        <v xml:space="preserve">N3054V  </v>
      </c>
      <c r="BE373">
        <v>2</v>
      </c>
      <c r="BG373">
        <v>0</v>
      </c>
      <c r="BH373">
        <v>0</v>
      </c>
      <c r="BI373">
        <v>0</v>
      </c>
      <c r="BJ373">
        <v>1600</v>
      </c>
      <c r="BK373">
        <v>0</v>
      </c>
      <c r="BL373" t="s">
        <v>373</v>
      </c>
      <c r="BM373">
        <v>1</v>
      </c>
      <c r="BN373">
        <v>1</v>
      </c>
      <c r="BO373">
        <v>1</v>
      </c>
      <c r="BP373">
        <v>0</v>
      </c>
      <c r="BS373">
        <v>0</v>
      </c>
      <c r="BT373">
        <v>0</v>
      </c>
      <c r="BU373">
        <v>0</v>
      </c>
      <c r="CE373" t="str">
        <f>"17:58:59.329"</f>
        <v>17:58:59.329</v>
      </c>
      <c r="CF373">
        <v>328973804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4</v>
      </c>
      <c r="CY373">
        <v>7</v>
      </c>
      <c r="CZ373" t="s">
        <v>130</v>
      </c>
      <c r="DA373">
        <v>142</v>
      </c>
      <c r="DB373">
        <v>2</v>
      </c>
      <c r="DC373" t="s">
        <v>131</v>
      </c>
      <c r="DD373" t="s">
        <v>132</v>
      </c>
      <c r="DG373">
        <v>14166828</v>
      </c>
      <c r="DI373">
        <v>1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"04/23/2024 17:58:59.682"</f>
        <v>04/23/2024 17:58:59.682</v>
      </c>
      <c r="C374" t="str">
        <f t="shared" si="38"/>
        <v>FFDFD3C0</v>
      </c>
      <c r="D374" t="s">
        <v>139</v>
      </c>
      <c r="E374">
        <v>1</v>
      </c>
      <c r="H374">
        <v>216</v>
      </c>
      <c r="I374" t="s">
        <v>140</v>
      </c>
      <c r="J374" t="s">
        <v>141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"17:58:59.328"</f>
        <v>17:58:59.328</v>
      </c>
      <c r="T374" t="str">
        <f>"17:58:59.128"</f>
        <v>17:58:59.128</v>
      </c>
      <c r="U374" t="str">
        <f t="shared" si="34"/>
        <v>A334DD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9</v>
      </c>
      <c r="AF374" t="s">
        <v>141</v>
      </c>
      <c r="AG374">
        <v>0</v>
      </c>
      <c r="AH374">
        <v>3</v>
      </c>
      <c r="AI374">
        <v>1</v>
      </c>
      <c r="AJ374">
        <v>0</v>
      </c>
      <c r="AK374" t="s">
        <v>419</v>
      </c>
      <c r="AL374">
        <v>64.756315000000001</v>
      </c>
      <c r="AM374" t="s">
        <v>420</v>
      </c>
      <c r="AN374">
        <v>-148.023841</v>
      </c>
      <c r="AO374">
        <v>100</v>
      </c>
      <c r="AP374">
        <v>1600</v>
      </c>
      <c r="AQ374" t="s">
        <v>138</v>
      </c>
      <c r="AR374">
        <v>-119</v>
      </c>
      <c r="AS374">
        <v>24</v>
      </c>
      <c r="AT374">
        <v>256</v>
      </c>
      <c r="BB374" t="str">
        <f t="shared" si="35"/>
        <v>0610</v>
      </c>
      <c r="BC374">
        <v>1</v>
      </c>
      <c r="BD374" t="str">
        <f t="shared" si="36"/>
        <v xml:space="preserve">N3054V  </v>
      </c>
      <c r="BE374">
        <v>2</v>
      </c>
      <c r="BG374">
        <v>0</v>
      </c>
      <c r="BH374">
        <v>0</v>
      </c>
      <c r="BI374">
        <v>0</v>
      </c>
      <c r="BJ374">
        <v>1600</v>
      </c>
      <c r="BK374">
        <v>0</v>
      </c>
      <c r="BL374" t="s">
        <v>373</v>
      </c>
      <c r="BM374">
        <v>1</v>
      </c>
      <c r="BN374">
        <v>1</v>
      </c>
      <c r="BO374">
        <v>1</v>
      </c>
      <c r="BP374">
        <v>0</v>
      </c>
      <c r="BS374">
        <v>0</v>
      </c>
      <c r="BT374">
        <v>0</v>
      </c>
      <c r="BU374">
        <v>0</v>
      </c>
      <c r="CE374" t="str">
        <f>"17:58:59.329"</f>
        <v>17:58:59.329</v>
      </c>
      <c r="CF374">
        <v>329022621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5</v>
      </c>
      <c r="CY374">
        <v>7</v>
      </c>
      <c r="CZ374" t="s">
        <v>130</v>
      </c>
      <c r="DA374">
        <v>308</v>
      </c>
      <c r="DB374">
        <v>0</v>
      </c>
      <c r="DC374" t="s">
        <v>363</v>
      </c>
      <c r="DD374" t="s">
        <v>364</v>
      </c>
      <c r="DG374">
        <v>4848446</v>
      </c>
      <c r="DI374">
        <v>1</v>
      </c>
      <c r="DJ374">
        <v>0</v>
      </c>
      <c r="DK374">
        <v>1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"04/23/2024 17:59:02.790"</f>
        <v>04/23/2024 17:59:02.790</v>
      </c>
      <c r="C375" t="str">
        <f t="shared" si="38"/>
        <v>FFDFD3C0</v>
      </c>
      <c r="D375" t="s">
        <v>139</v>
      </c>
      <c r="E375">
        <v>1</v>
      </c>
      <c r="H375">
        <v>216</v>
      </c>
      <c r="I375" t="s">
        <v>140</v>
      </c>
      <c r="J375" t="s">
        <v>141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"17:59:02.383"</f>
        <v>17:59:02.383</v>
      </c>
      <c r="T375" t="str">
        <f>"17:59:01.883"</f>
        <v>17:59:01.883</v>
      </c>
      <c r="U375" t="str">
        <f t="shared" si="34"/>
        <v>A334DD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9</v>
      </c>
      <c r="AF375" t="s">
        <v>141</v>
      </c>
      <c r="AG375">
        <v>0</v>
      </c>
      <c r="AH375">
        <v>3</v>
      </c>
      <c r="AI375">
        <v>1</v>
      </c>
      <c r="AJ375">
        <v>0</v>
      </c>
      <c r="AK375" t="s">
        <v>382</v>
      </c>
      <c r="AL375">
        <v>64.756636999999998</v>
      </c>
      <c r="AM375" t="s">
        <v>421</v>
      </c>
      <c r="AN375">
        <v>-148.02783299999999</v>
      </c>
      <c r="AO375">
        <v>100</v>
      </c>
      <c r="AP375">
        <v>1600</v>
      </c>
      <c r="AQ375" t="s">
        <v>138</v>
      </c>
      <c r="AR375">
        <v>-118</v>
      </c>
      <c r="AS375">
        <v>24</v>
      </c>
      <c r="AT375">
        <v>256</v>
      </c>
      <c r="BB375" t="str">
        <f t="shared" si="35"/>
        <v>0610</v>
      </c>
      <c r="BC375">
        <v>1</v>
      </c>
      <c r="BD375" t="str">
        <f t="shared" si="36"/>
        <v xml:space="preserve">N3054V  </v>
      </c>
      <c r="BE375">
        <v>2</v>
      </c>
      <c r="BG375">
        <v>0</v>
      </c>
      <c r="BH375">
        <v>0</v>
      </c>
      <c r="BI375">
        <v>0</v>
      </c>
      <c r="BJ375">
        <v>1625</v>
      </c>
      <c r="BK375">
        <v>25</v>
      </c>
      <c r="BL375" t="s">
        <v>373</v>
      </c>
      <c r="BM375">
        <v>1</v>
      </c>
      <c r="BN375">
        <v>1</v>
      </c>
      <c r="BO375">
        <v>1</v>
      </c>
      <c r="BP375">
        <v>0</v>
      </c>
      <c r="BS375">
        <v>0</v>
      </c>
      <c r="BT375">
        <v>0</v>
      </c>
      <c r="BU375">
        <v>0</v>
      </c>
      <c r="CE375" t="str">
        <f>"17:59:02.389"</f>
        <v>17:59:02.389</v>
      </c>
      <c r="CF375">
        <v>388723313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5</v>
      </c>
      <c r="CY375">
        <v>7</v>
      </c>
      <c r="CZ375" t="s">
        <v>130</v>
      </c>
      <c r="DA375">
        <v>308</v>
      </c>
      <c r="DB375">
        <v>0</v>
      </c>
      <c r="DC375" t="s">
        <v>363</v>
      </c>
      <c r="DD375" t="s">
        <v>364</v>
      </c>
      <c r="DG375">
        <v>4848617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"04/23/2024 17:59:02.790"</f>
        <v>04/23/2024 17:59:02.790</v>
      </c>
      <c r="C376" t="str">
        <f t="shared" si="38"/>
        <v>FFDFD3C0</v>
      </c>
      <c r="D376" t="s">
        <v>133</v>
      </c>
      <c r="E376">
        <v>20</v>
      </c>
      <c r="H376">
        <v>329</v>
      </c>
      <c r="I376" t="s">
        <v>134</v>
      </c>
      <c r="J376" t="s">
        <v>135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"17:59:02.383"</f>
        <v>17:59:02.383</v>
      </c>
      <c r="T376" t="str">
        <f>"17:59:01.883"</f>
        <v>17:59:01.883</v>
      </c>
      <c r="U376" t="str">
        <f t="shared" si="34"/>
        <v>A334DD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9</v>
      </c>
      <c r="AF376" t="s">
        <v>141</v>
      </c>
      <c r="AG376">
        <v>0</v>
      </c>
      <c r="AH376">
        <v>3</v>
      </c>
      <c r="AI376">
        <v>1</v>
      </c>
      <c r="AJ376">
        <v>0</v>
      </c>
      <c r="AK376" t="s">
        <v>382</v>
      </c>
      <c r="AL376">
        <v>64.756636999999998</v>
      </c>
      <c r="AM376" t="s">
        <v>421</v>
      </c>
      <c r="AN376">
        <v>-148.02783299999999</v>
      </c>
      <c r="AO376">
        <v>100</v>
      </c>
      <c r="AP376">
        <v>1600</v>
      </c>
      <c r="AQ376" t="s">
        <v>138</v>
      </c>
      <c r="AR376">
        <v>-118</v>
      </c>
      <c r="AS376">
        <v>24</v>
      </c>
      <c r="AT376">
        <v>256</v>
      </c>
      <c r="BB376" t="str">
        <f t="shared" si="35"/>
        <v>0610</v>
      </c>
      <c r="BC376">
        <v>1</v>
      </c>
      <c r="BD376" t="str">
        <f t="shared" si="36"/>
        <v xml:space="preserve">N3054V  </v>
      </c>
      <c r="BE376">
        <v>2</v>
      </c>
      <c r="BG376">
        <v>0</v>
      </c>
      <c r="BH376">
        <v>0</v>
      </c>
      <c r="BI376">
        <v>0</v>
      </c>
      <c r="BJ376">
        <v>1625</v>
      </c>
      <c r="BK376">
        <v>25</v>
      </c>
      <c r="BL376" t="s">
        <v>373</v>
      </c>
      <c r="BM376">
        <v>1</v>
      </c>
      <c r="BN376">
        <v>1</v>
      </c>
      <c r="BO376">
        <v>1</v>
      </c>
      <c r="BP376">
        <v>0</v>
      </c>
      <c r="BS376">
        <v>0</v>
      </c>
      <c r="BT376">
        <v>0</v>
      </c>
      <c r="BU376">
        <v>0</v>
      </c>
      <c r="CE376" t="str">
        <f>"17:59:02.389"</f>
        <v>17:59:02.389</v>
      </c>
      <c r="CF376">
        <v>388675325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3</v>
      </c>
      <c r="CY376">
        <v>7</v>
      </c>
      <c r="CZ376" t="s">
        <v>130</v>
      </c>
      <c r="DA376">
        <v>142</v>
      </c>
      <c r="DB376">
        <v>3</v>
      </c>
      <c r="DC376" t="s">
        <v>131</v>
      </c>
      <c r="DD376" t="s">
        <v>132</v>
      </c>
      <c r="DG376">
        <v>77175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"04/23/2024 17:59:02.790"</f>
        <v>04/23/2024 17:59:02.790</v>
      </c>
      <c r="C377" t="str">
        <f t="shared" si="38"/>
        <v>FFDFD3C0</v>
      </c>
      <c r="D377" t="s">
        <v>123</v>
      </c>
      <c r="E377">
        <v>21</v>
      </c>
      <c r="F377">
        <v>1021</v>
      </c>
      <c r="G377" t="s">
        <v>124</v>
      </c>
      <c r="J377" t="s">
        <v>125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"17:59:02.383"</f>
        <v>17:59:02.383</v>
      </c>
      <c r="T377" t="str">
        <f>"17:59:01.883"</f>
        <v>17:59:01.883</v>
      </c>
      <c r="U377" t="str">
        <f t="shared" si="34"/>
        <v>A334DD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9</v>
      </c>
      <c r="AF377" t="s">
        <v>141</v>
      </c>
      <c r="AG377">
        <v>0</v>
      </c>
      <c r="AH377">
        <v>3</v>
      </c>
      <c r="AI377">
        <v>1</v>
      </c>
      <c r="AJ377">
        <v>0</v>
      </c>
      <c r="AK377" t="s">
        <v>382</v>
      </c>
      <c r="AL377">
        <v>64.756636999999998</v>
      </c>
      <c r="AM377" t="s">
        <v>421</v>
      </c>
      <c r="AN377">
        <v>-148.02783299999999</v>
      </c>
      <c r="AO377">
        <v>100</v>
      </c>
      <c r="AP377">
        <v>1600</v>
      </c>
      <c r="AQ377" t="s">
        <v>138</v>
      </c>
      <c r="AR377">
        <v>-118</v>
      </c>
      <c r="AS377">
        <v>24</v>
      </c>
      <c r="AT377">
        <v>256</v>
      </c>
      <c r="BB377" t="str">
        <f t="shared" si="35"/>
        <v>0610</v>
      </c>
      <c r="BC377">
        <v>1</v>
      </c>
      <c r="BD377" t="str">
        <f t="shared" si="36"/>
        <v xml:space="preserve">N3054V  </v>
      </c>
      <c r="BE377">
        <v>2</v>
      </c>
      <c r="BG377">
        <v>0</v>
      </c>
      <c r="BH377">
        <v>0</v>
      </c>
      <c r="BI377">
        <v>0</v>
      </c>
      <c r="BJ377">
        <v>1625</v>
      </c>
      <c r="BK377">
        <v>25</v>
      </c>
      <c r="BL377" t="s">
        <v>373</v>
      </c>
      <c r="BM377">
        <v>1</v>
      </c>
      <c r="BN377">
        <v>1</v>
      </c>
      <c r="BO377">
        <v>1</v>
      </c>
      <c r="BP377">
        <v>0</v>
      </c>
      <c r="BS377">
        <v>0</v>
      </c>
      <c r="BT377">
        <v>0</v>
      </c>
      <c r="BU377">
        <v>0</v>
      </c>
      <c r="CE377" t="str">
        <f>"17:59:02.389"</f>
        <v>17:59:02.389</v>
      </c>
      <c r="CF377">
        <v>388723313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5</v>
      </c>
      <c r="CY377">
        <v>7</v>
      </c>
      <c r="CZ377" t="s">
        <v>130</v>
      </c>
      <c r="DA377">
        <v>308</v>
      </c>
      <c r="DB377">
        <v>0</v>
      </c>
      <c r="DC377" t="s">
        <v>363</v>
      </c>
      <c r="DD377" t="s">
        <v>364</v>
      </c>
      <c r="DG377">
        <v>4848617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"04/23/2024 17:59:04.852"</f>
        <v>04/23/2024 17:59:04.852</v>
      </c>
      <c r="C378" t="str">
        <f t="shared" si="38"/>
        <v>FFDFD3C0</v>
      </c>
      <c r="D378" t="s">
        <v>139</v>
      </c>
      <c r="E378">
        <v>1</v>
      </c>
      <c r="H378">
        <v>216</v>
      </c>
      <c r="I378" t="s">
        <v>140</v>
      </c>
      <c r="J378" t="s">
        <v>141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"17:59:04.398"</f>
        <v>17:59:04.398</v>
      </c>
      <c r="T378" t="str">
        <f>"17:59:04.298"</f>
        <v>17:59:04.298</v>
      </c>
      <c r="U378" t="str">
        <f t="shared" si="34"/>
        <v>A334DD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9</v>
      </c>
      <c r="AF378" t="s">
        <v>141</v>
      </c>
      <c r="AG378">
        <v>0</v>
      </c>
      <c r="AH378">
        <v>3</v>
      </c>
      <c r="AI378">
        <v>1</v>
      </c>
      <c r="AJ378">
        <v>0</v>
      </c>
      <c r="AK378" t="s">
        <v>422</v>
      </c>
      <c r="AL378">
        <v>64.756872999999999</v>
      </c>
      <c r="AM378" t="s">
        <v>423</v>
      </c>
      <c r="AN378">
        <v>-148.03036499999999</v>
      </c>
      <c r="AO378">
        <v>100</v>
      </c>
      <c r="AP378">
        <v>1600</v>
      </c>
      <c r="AQ378" t="s">
        <v>138</v>
      </c>
      <c r="AR378">
        <v>-117</v>
      </c>
      <c r="AS378">
        <v>25</v>
      </c>
      <c r="AT378">
        <v>256</v>
      </c>
      <c r="BB378" t="str">
        <f t="shared" si="35"/>
        <v>0610</v>
      </c>
      <c r="BC378">
        <v>1</v>
      </c>
      <c r="BD378" t="str">
        <f t="shared" si="36"/>
        <v xml:space="preserve">N3054V  </v>
      </c>
      <c r="BE378">
        <v>2</v>
      </c>
      <c r="BG378">
        <v>0</v>
      </c>
      <c r="BH378">
        <v>0</v>
      </c>
      <c r="BI378">
        <v>0</v>
      </c>
      <c r="BJ378">
        <v>1625</v>
      </c>
      <c r="BK378">
        <v>25</v>
      </c>
      <c r="BL378" t="s">
        <v>373</v>
      </c>
      <c r="BM378">
        <v>1</v>
      </c>
      <c r="BN378">
        <v>1</v>
      </c>
      <c r="BO378">
        <v>1</v>
      </c>
      <c r="BP378">
        <v>0</v>
      </c>
      <c r="BS378">
        <v>0</v>
      </c>
      <c r="BT378">
        <v>0</v>
      </c>
      <c r="BU378">
        <v>0</v>
      </c>
      <c r="CE378" t="str">
        <f>"17:59:04.399"</f>
        <v>17:59:04.399</v>
      </c>
      <c r="CF378">
        <v>398526708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5</v>
      </c>
      <c r="CY378">
        <v>7</v>
      </c>
      <c r="CZ378" t="s">
        <v>130</v>
      </c>
      <c r="DA378">
        <v>308</v>
      </c>
      <c r="DB378">
        <v>1</v>
      </c>
      <c r="DC378" t="s">
        <v>363</v>
      </c>
      <c r="DD378" t="s">
        <v>364</v>
      </c>
      <c r="DG378">
        <v>12696648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"04/23/2024 17:59:04.681"</f>
        <v>04/23/2024 17:59:04.681</v>
      </c>
      <c r="C379" t="str">
        <f t="shared" si="38"/>
        <v>FFDFD3C0</v>
      </c>
      <c r="D379" t="s">
        <v>133</v>
      </c>
      <c r="E379">
        <v>20</v>
      </c>
      <c r="H379">
        <v>329</v>
      </c>
      <c r="I379" t="s">
        <v>134</v>
      </c>
      <c r="J379" t="s">
        <v>135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"17:59:03.281"</f>
        <v>17:59:03.281</v>
      </c>
      <c r="T379" t="str">
        <f>"17:59:02.881"</f>
        <v>17:59:02.881</v>
      </c>
      <c r="U379" t="str">
        <f t="shared" si="34"/>
        <v>A334DD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9</v>
      </c>
      <c r="AF379" t="s">
        <v>141</v>
      </c>
      <c r="AG379">
        <v>0</v>
      </c>
      <c r="AH379">
        <v>3</v>
      </c>
      <c r="AI379">
        <v>1</v>
      </c>
      <c r="AJ379">
        <v>0</v>
      </c>
      <c r="AK379" t="s">
        <v>424</v>
      </c>
      <c r="AL379">
        <v>64.756765000000001</v>
      </c>
      <c r="AM379" t="s">
        <v>425</v>
      </c>
      <c r="AN379">
        <v>-148.02899099999999</v>
      </c>
      <c r="AO379">
        <v>100</v>
      </c>
      <c r="AP379">
        <v>1600</v>
      </c>
      <c r="AQ379" t="s">
        <v>138</v>
      </c>
      <c r="AR379">
        <v>-118</v>
      </c>
      <c r="AS379">
        <v>25</v>
      </c>
      <c r="AT379">
        <v>320</v>
      </c>
      <c r="BB379" t="str">
        <f t="shared" si="35"/>
        <v>0610</v>
      </c>
      <c r="BC379">
        <v>1</v>
      </c>
      <c r="BD379" t="str">
        <f t="shared" si="36"/>
        <v xml:space="preserve">N3054V  </v>
      </c>
      <c r="BE379">
        <v>2</v>
      </c>
      <c r="BG379">
        <v>0</v>
      </c>
      <c r="BH379">
        <v>0</v>
      </c>
      <c r="BI379">
        <v>0</v>
      </c>
      <c r="BJ379">
        <v>1625</v>
      </c>
      <c r="BK379">
        <v>25</v>
      </c>
      <c r="BL379" t="s">
        <v>373</v>
      </c>
      <c r="BM379">
        <v>1</v>
      </c>
      <c r="BN379">
        <v>1</v>
      </c>
      <c r="BO379">
        <v>1</v>
      </c>
      <c r="BP379">
        <v>0</v>
      </c>
      <c r="BS379">
        <v>0</v>
      </c>
      <c r="BT379">
        <v>0</v>
      </c>
      <c r="BU379">
        <v>0</v>
      </c>
      <c r="CE379" t="str">
        <f>"17:59:03.289"</f>
        <v>17:59:03.289</v>
      </c>
      <c r="CF379">
        <v>288587547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4</v>
      </c>
      <c r="CY379">
        <v>7</v>
      </c>
      <c r="CZ379" t="s">
        <v>130</v>
      </c>
      <c r="DA379">
        <v>142</v>
      </c>
      <c r="DB379">
        <v>2</v>
      </c>
      <c r="DC379" t="s">
        <v>131</v>
      </c>
      <c r="DD379" t="s">
        <v>132</v>
      </c>
      <c r="DG379">
        <v>14167058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"04/23/2024 17:59:04.681"</f>
        <v>04/23/2024 17:59:04.681</v>
      </c>
      <c r="C380" t="str">
        <f t="shared" si="38"/>
        <v>FFDFD3C0</v>
      </c>
      <c r="D380" t="s">
        <v>123</v>
      </c>
      <c r="E380">
        <v>21</v>
      </c>
      <c r="F380">
        <v>1021</v>
      </c>
      <c r="G380" t="s">
        <v>124</v>
      </c>
      <c r="J380" t="s">
        <v>125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"17:59:03.281"</f>
        <v>17:59:03.281</v>
      </c>
      <c r="T380" t="str">
        <f>"17:59:02.881"</f>
        <v>17:59:02.881</v>
      </c>
      <c r="U380" t="str">
        <f t="shared" si="34"/>
        <v>A334DD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9</v>
      </c>
      <c r="AF380" t="s">
        <v>141</v>
      </c>
      <c r="AG380">
        <v>0</v>
      </c>
      <c r="AH380">
        <v>3</v>
      </c>
      <c r="AI380">
        <v>1</v>
      </c>
      <c r="AJ380">
        <v>0</v>
      </c>
      <c r="AK380" t="s">
        <v>424</v>
      </c>
      <c r="AL380">
        <v>64.756765000000001</v>
      </c>
      <c r="AM380" t="s">
        <v>425</v>
      </c>
      <c r="AN380">
        <v>-148.02899099999999</v>
      </c>
      <c r="AO380">
        <v>100</v>
      </c>
      <c r="AP380">
        <v>1600</v>
      </c>
      <c r="AQ380" t="s">
        <v>138</v>
      </c>
      <c r="AR380">
        <v>-118</v>
      </c>
      <c r="AS380">
        <v>25</v>
      </c>
      <c r="AT380">
        <v>320</v>
      </c>
      <c r="BB380" t="str">
        <f t="shared" si="35"/>
        <v>0610</v>
      </c>
      <c r="BC380">
        <v>1</v>
      </c>
      <c r="BD380" t="str">
        <f t="shared" si="36"/>
        <v xml:space="preserve">N3054V  </v>
      </c>
      <c r="BE380">
        <v>2</v>
      </c>
      <c r="BG380">
        <v>0</v>
      </c>
      <c r="BH380">
        <v>0</v>
      </c>
      <c r="BI380">
        <v>0</v>
      </c>
      <c r="BJ380">
        <v>1625</v>
      </c>
      <c r="BK380">
        <v>25</v>
      </c>
      <c r="BL380" t="s">
        <v>373</v>
      </c>
      <c r="BM380">
        <v>1</v>
      </c>
      <c r="BN380">
        <v>1</v>
      </c>
      <c r="BO380">
        <v>1</v>
      </c>
      <c r="BP380">
        <v>0</v>
      </c>
      <c r="BS380">
        <v>0</v>
      </c>
      <c r="BT380">
        <v>0</v>
      </c>
      <c r="BU380">
        <v>0</v>
      </c>
      <c r="CE380" t="str">
        <f>"17:59:03.289"</f>
        <v>17:59:03.289</v>
      </c>
      <c r="CF380">
        <v>288587547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4</v>
      </c>
      <c r="CY380">
        <v>7</v>
      </c>
      <c r="CZ380" t="s">
        <v>130</v>
      </c>
      <c r="DA380">
        <v>142</v>
      </c>
      <c r="DB380">
        <v>2</v>
      </c>
      <c r="DC380" t="s">
        <v>131</v>
      </c>
      <c r="DD380" t="s">
        <v>132</v>
      </c>
      <c r="DG380">
        <v>14167058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"04/23/2024 17:59:04.681"</f>
        <v>04/23/2024 17:59:04.681</v>
      </c>
      <c r="C381" t="str">
        <f t="shared" si="38"/>
        <v>FFDFD3C0</v>
      </c>
      <c r="D381" t="s">
        <v>139</v>
      </c>
      <c r="E381">
        <v>1</v>
      </c>
      <c r="H381">
        <v>216</v>
      </c>
      <c r="I381" t="s">
        <v>140</v>
      </c>
      <c r="J381" t="s">
        <v>141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"17:59:03.281"</f>
        <v>17:59:03.281</v>
      </c>
      <c r="T381" t="str">
        <f>"17:59:02.881"</f>
        <v>17:59:02.881</v>
      </c>
      <c r="U381" t="str">
        <f t="shared" si="34"/>
        <v>A334DD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9</v>
      </c>
      <c r="AF381" t="s">
        <v>141</v>
      </c>
      <c r="AG381">
        <v>0</v>
      </c>
      <c r="AH381">
        <v>3</v>
      </c>
      <c r="AI381">
        <v>1</v>
      </c>
      <c r="AJ381">
        <v>0</v>
      </c>
      <c r="AK381" t="s">
        <v>424</v>
      </c>
      <c r="AL381">
        <v>64.756765000000001</v>
      </c>
      <c r="AM381" t="s">
        <v>425</v>
      </c>
      <c r="AN381">
        <v>-148.02899099999999</v>
      </c>
      <c r="AO381">
        <v>100</v>
      </c>
      <c r="AP381">
        <v>1600</v>
      </c>
      <c r="AQ381" t="s">
        <v>138</v>
      </c>
      <c r="AR381">
        <v>-118</v>
      </c>
      <c r="AS381">
        <v>25</v>
      </c>
      <c r="AT381">
        <v>320</v>
      </c>
      <c r="BB381" t="str">
        <f t="shared" si="35"/>
        <v>0610</v>
      </c>
      <c r="BC381">
        <v>1</v>
      </c>
      <c r="BD381" t="str">
        <f t="shared" si="36"/>
        <v xml:space="preserve">N3054V  </v>
      </c>
      <c r="BE381">
        <v>2</v>
      </c>
      <c r="BG381">
        <v>0</v>
      </c>
      <c r="BH381">
        <v>0</v>
      </c>
      <c r="BI381">
        <v>0</v>
      </c>
      <c r="BJ381">
        <v>1625</v>
      </c>
      <c r="BK381">
        <v>25</v>
      </c>
      <c r="BL381" t="s">
        <v>373</v>
      </c>
      <c r="BM381">
        <v>1</v>
      </c>
      <c r="BN381">
        <v>1</v>
      </c>
      <c r="BO381">
        <v>1</v>
      </c>
      <c r="BP381">
        <v>0</v>
      </c>
      <c r="BS381">
        <v>0</v>
      </c>
      <c r="BT381">
        <v>0</v>
      </c>
      <c r="BU381">
        <v>0</v>
      </c>
      <c r="CE381" t="str">
        <f>"17:59:03.289"</f>
        <v>17:59:03.289</v>
      </c>
      <c r="CF381">
        <v>288587547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4</v>
      </c>
      <c r="CY381">
        <v>7</v>
      </c>
      <c r="CZ381" t="s">
        <v>130</v>
      </c>
      <c r="DA381">
        <v>142</v>
      </c>
      <c r="DB381">
        <v>2</v>
      </c>
      <c r="DC381" t="s">
        <v>131</v>
      </c>
      <c r="DD381" t="s">
        <v>132</v>
      </c>
      <c r="DG381">
        <v>14167058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"04/23/2024 17:59:04.852"</f>
        <v>04/23/2024 17:59:04.852</v>
      </c>
      <c r="C382" t="str">
        <f t="shared" si="38"/>
        <v>FFDFD3C0</v>
      </c>
      <c r="D382" t="s">
        <v>123</v>
      </c>
      <c r="E382">
        <v>21</v>
      </c>
      <c r="F382">
        <v>1021</v>
      </c>
      <c r="G382" t="s">
        <v>124</v>
      </c>
      <c r="J382" t="s">
        <v>125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"17:59:04.398"</f>
        <v>17:59:04.398</v>
      </c>
      <c r="T382" t="str">
        <f>"17:59:04.298"</f>
        <v>17:59:04.298</v>
      </c>
      <c r="U382" t="str">
        <f t="shared" si="34"/>
        <v>A334DD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9</v>
      </c>
      <c r="AF382" t="s">
        <v>141</v>
      </c>
      <c r="AG382">
        <v>0</v>
      </c>
      <c r="AH382">
        <v>3</v>
      </c>
      <c r="AI382">
        <v>1</v>
      </c>
      <c r="AJ382">
        <v>0</v>
      </c>
      <c r="AK382" t="s">
        <v>422</v>
      </c>
      <c r="AL382">
        <v>64.756872999999999</v>
      </c>
      <c r="AM382" t="s">
        <v>423</v>
      </c>
      <c r="AN382">
        <v>-148.03036499999999</v>
      </c>
      <c r="AO382">
        <v>100</v>
      </c>
      <c r="AP382">
        <v>1600</v>
      </c>
      <c r="AQ382" t="s">
        <v>138</v>
      </c>
      <c r="AR382">
        <v>-117</v>
      </c>
      <c r="AS382">
        <v>25</v>
      </c>
      <c r="AT382">
        <v>256</v>
      </c>
      <c r="BB382" t="str">
        <f t="shared" si="35"/>
        <v>0610</v>
      </c>
      <c r="BC382">
        <v>1</v>
      </c>
      <c r="BD382" t="str">
        <f t="shared" si="36"/>
        <v xml:space="preserve">N3054V  </v>
      </c>
      <c r="BE382">
        <v>2</v>
      </c>
      <c r="BG382">
        <v>0</v>
      </c>
      <c r="BH382">
        <v>0</v>
      </c>
      <c r="BI382">
        <v>0</v>
      </c>
      <c r="BJ382">
        <v>1625</v>
      </c>
      <c r="BK382">
        <v>25</v>
      </c>
      <c r="BL382" t="s">
        <v>373</v>
      </c>
      <c r="BM382">
        <v>1</v>
      </c>
      <c r="BN382">
        <v>1</v>
      </c>
      <c r="BO382">
        <v>1</v>
      </c>
      <c r="BP382">
        <v>0</v>
      </c>
      <c r="BS382">
        <v>0</v>
      </c>
      <c r="BT382">
        <v>0</v>
      </c>
      <c r="BU382">
        <v>0</v>
      </c>
      <c r="CE382" t="str">
        <f>"17:59:04.399"</f>
        <v>17:59:04.399</v>
      </c>
      <c r="CF382">
        <v>398526708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5</v>
      </c>
      <c r="CY382">
        <v>7</v>
      </c>
      <c r="CZ382" t="s">
        <v>130</v>
      </c>
      <c r="DA382">
        <v>308</v>
      </c>
      <c r="DB382">
        <v>1</v>
      </c>
      <c r="DC382" t="s">
        <v>363</v>
      </c>
      <c r="DD382" t="s">
        <v>364</v>
      </c>
      <c r="DG382">
        <v>12696648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"04/23/2024 17:59:05.774"</f>
        <v>04/23/2024 17:59:05.774</v>
      </c>
      <c r="C383" t="str">
        <f t="shared" si="38"/>
        <v>FFDFD3C0</v>
      </c>
      <c r="D383" t="s">
        <v>123</v>
      </c>
      <c r="E383">
        <v>21</v>
      </c>
      <c r="F383">
        <v>1021</v>
      </c>
      <c r="G383" t="s">
        <v>124</v>
      </c>
      <c r="J383" t="s">
        <v>125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"17:59:05.352"</f>
        <v>17:59:05.352</v>
      </c>
      <c r="T383" t="str">
        <f>"17:59:04.852"</f>
        <v>17:59:04.852</v>
      </c>
      <c r="U383" t="str">
        <f t="shared" si="34"/>
        <v>A334DD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9</v>
      </c>
      <c r="AF383" t="s">
        <v>141</v>
      </c>
      <c r="AG383">
        <v>0</v>
      </c>
      <c r="AH383">
        <v>3</v>
      </c>
      <c r="AI383">
        <v>1</v>
      </c>
      <c r="AJ383">
        <v>0</v>
      </c>
      <c r="AK383" t="s">
        <v>426</v>
      </c>
      <c r="AL383">
        <v>64.756979999999999</v>
      </c>
      <c r="AM383" t="s">
        <v>427</v>
      </c>
      <c r="AN383">
        <v>-148.03154499999999</v>
      </c>
      <c r="AO383">
        <v>100</v>
      </c>
      <c r="AP383">
        <v>1600</v>
      </c>
      <c r="AQ383" t="s">
        <v>138</v>
      </c>
      <c r="AR383">
        <v>-117</v>
      </c>
      <c r="AS383">
        <v>25</v>
      </c>
      <c r="AT383">
        <v>256</v>
      </c>
      <c r="BB383" t="str">
        <f t="shared" si="35"/>
        <v>0610</v>
      </c>
      <c r="BC383">
        <v>1</v>
      </c>
      <c r="BD383" t="str">
        <f t="shared" si="36"/>
        <v xml:space="preserve">N3054V  </v>
      </c>
      <c r="BE383">
        <v>2</v>
      </c>
      <c r="BG383">
        <v>0</v>
      </c>
      <c r="BH383">
        <v>0</v>
      </c>
      <c r="BI383">
        <v>0</v>
      </c>
      <c r="BJ383">
        <v>1625</v>
      </c>
      <c r="BK383">
        <v>25</v>
      </c>
      <c r="BL383" t="s">
        <v>373</v>
      </c>
      <c r="BM383">
        <v>1</v>
      </c>
      <c r="BN383">
        <v>1</v>
      </c>
      <c r="BO383">
        <v>1</v>
      </c>
      <c r="BP383">
        <v>0</v>
      </c>
      <c r="BS383">
        <v>0</v>
      </c>
      <c r="BT383">
        <v>0</v>
      </c>
      <c r="BU383">
        <v>0</v>
      </c>
      <c r="CE383" t="str">
        <f>"17:59:05.358"</f>
        <v>17:59:05.358</v>
      </c>
      <c r="CF383">
        <v>358432836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5</v>
      </c>
      <c r="CY383">
        <v>7</v>
      </c>
      <c r="CZ383" t="s">
        <v>130</v>
      </c>
      <c r="DA383">
        <v>308</v>
      </c>
      <c r="DB383">
        <v>0</v>
      </c>
      <c r="DC383" t="s">
        <v>363</v>
      </c>
      <c r="DD383" t="s">
        <v>364</v>
      </c>
      <c r="DG383">
        <v>4848772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"04/23/2024 17:59:05.774"</f>
        <v>04/23/2024 17:59:05.774</v>
      </c>
      <c r="C384" t="str">
        <f t="shared" si="38"/>
        <v>FFDFD3C0</v>
      </c>
      <c r="D384" t="s">
        <v>133</v>
      </c>
      <c r="E384">
        <v>20</v>
      </c>
      <c r="H384">
        <v>329</v>
      </c>
      <c r="I384" t="s">
        <v>134</v>
      </c>
      <c r="J384" t="s">
        <v>135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"17:59:05.352"</f>
        <v>17:59:05.352</v>
      </c>
      <c r="T384" t="str">
        <f>"17:59:04.852"</f>
        <v>17:59:04.852</v>
      </c>
      <c r="U384" t="str">
        <f t="shared" si="34"/>
        <v>A334DD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9</v>
      </c>
      <c r="AF384" t="s">
        <v>141</v>
      </c>
      <c r="AG384">
        <v>0</v>
      </c>
      <c r="AH384">
        <v>3</v>
      </c>
      <c r="AI384">
        <v>1</v>
      </c>
      <c r="AJ384">
        <v>0</v>
      </c>
      <c r="AK384" t="s">
        <v>426</v>
      </c>
      <c r="AL384">
        <v>64.756979999999999</v>
      </c>
      <c r="AM384" t="s">
        <v>427</v>
      </c>
      <c r="AN384">
        <v>-148.03154499999999</v>
      </c>
      <c r="AO384">
        <v>100</v>
      </c>
      <c r="AP384">
        <v>1600</v>
      </c>
      <c r="AQ384" t="s">
        <v>138</v>
      </c>
      <c r="AR384">
        <v>-117</v>
      </c>
      <c r="AS384">
        <v>25</v>
      </c>
      <c r="AT384">
        <v>256</v>
      </c>
      <c r="BB384" t="str">
        <f t="shared" si="35"/>
        <v>0610</v>
      </c>
      <c r="BC384">
        <v>1</v>
      </c>
      <c r="BD384" t="str">
        <f t="shared" si="36"/>
        <v xml:space="preserve">N3054V  </v>
      </c>
      <c r="BE384">
        <v>2</v>
      </c>
      <c r="BG384">
        <v>0</v>
      </c>
      <c r="BH384">
        <v>0</v>
      </c>
      <c r="BI384">
        <v>0</v>
      </c>
      <c r="BJ384">
        <v>1625</v>
      </c>
      <c r="BK384">
        <v>25</v>
      </c>
      <c r="BL384" t="s">
        <v>373</v>
      </c>
      <c r="BM384">
        <v>1</v>
      </c>
      <c r="BN384">
        <v>1</v>
      </c>
      <c r="BO384">
        <v>1</v>
      </c>
      <c r="BP384">
        <v>0</v>
      </c>
      <c r="BS384">
        <v>0</v>
      </c>
      <c r="BT384">
        <v>0</v>
      </c>
      <c r="BU384">
        <v>0</v>
      </c>
      <c r="CE384" t="str">
        <f>"17:59:05.358"</f>
        <v>17:59:05.358</v>
      </c>
      <c r="CF384">
        <v>358385604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3</v>
      </c>
      <c r="CY384">
        <v>7</v>
      </c>
      <c r="CZ384" t="s">
        <v>130</v>
      </c>
      <c r="DA384">
        <v>142</v>
      </c>
      <c r="DB384">
        <v>2</v>
      </c>
      <c r="DC384" t="s">
        <v>131</v>
      </c>
      <c r="DD384" t="s">
        <v>132</v>
      </c>
      <c r="DG384">
        <v>14167168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"04/23/2024 17:59:05.774"</f>
        <v>04/23/2024 17:59:05.774</v>
      </c>
      <c r="C385" t="str">
        <f t="shared" si="38"/>
        <v>FFDFD3C0</v>
      </c>
      <c r="D385" t="s">
        <v>139</v>
      </c>
      <c r="E385">
        <v>1</v>
      </c>
      <c r="H385">
        <v>216</v>
      </c>
      <c r="I385" t="s">
        <v>140</v>
      </c>
      <c r="J385" t="s">
        <v>141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"17:59:05.352"</f>
        <v>17:59:05.352</v>
      </c>
      <c r="T385" t="str">
        <f>"17:59:04.852"</f>
        <v>17:59:04.852</v>
      </c>
      <c r="U385" t="str">
        <f t="shared" si="34"/>
        <v>A334DD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9</v>
      </c>
      <c r="AF385" t="s">
        <v>141</v>
      </c>
      <c r="AG385">
        <v>0</v>
      </c>
      <c r="AH385">
        <v>3</v>
      </c>
      <c r="AI385">
        <v>1</v>
      </c>
      <c r="AJ385">
        <v>0</v>
      </c>
      <c r="AK385" t="s">
        <v>426</v>
      </c>
      <c r="AL385">
        <v>64.756979999999999</v>
      </c>
      <c r="AM385" t="s">
        <v>427</v>
      </c>
      <c r="AN385">
        <v>-148.03154499999999</v>
      </c>
      <c r="AO385">
        <v>100</v>
      </c>
      <c r="AP385">
        <v>1600</v>
      </c>
      <c r="AQ385" t="s">
        <v>138</v>
      </c>
      <c r="AR385">
        <v>-117</v>
      </c>
      <c r="AS385">
        <v>25</v>
      </c>
      <c r="AT385">
        <v>256</v>
      </c>
      <c r="BB385" t="str">
        <f t="shared" si="35"/>
        <v>0610</v>
      </c>
      <c r="BC385">
        <v>1</v>
      </c>
      <c r="BD385" t="str">
        <f t="shared" si="36"/>
        <v xml:space="preserve">N3054V  </v>
      </c>
      <c r="BE385">
        <v>2</v>
      </c>
      <c r="BG385">
        <v>0</v>
      </c>
      <c r="BH385">
        <v>0</v>
      </c>
      <c r="BI385">
        <v>0</v>
      </c>
      <c r="BJ385">
        <v>1625</v>
      </c>
      <c r="BK385">
        <v>25</v>
      </c>
      <c r="BL385" t="s">
        <v>373</v>
      </c>
      <c r="BM385">
        <v>1</v>
      </c>
      <c r="BN385">
        <v>1</v>
      </c>
      <c r="BO385">
        <v>1</v>
      </c>
      <c r="BP385">
        <v>0</v>
      </c>
      <c r="BS385">
        <v>0</v>
      </c>
      <c r="BT385">
        <v>0</v>
      </c>
      <c r="BU385">
        <v>0</v>
      </c>
      <c r="CE385" t="str">
        <f>"17:59:05.358"</f>
        <v>17:59:05.358</v>
      </c>
      <c r="CF385">
        <v>358432836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5</v>
      </c>
      <c r="CY385">
        <v>7</v>
      </c>
      <c r="CZ385" t="s">
        <v>130</v>
      </c>
      <c r="DA385">
        <v>308</v>
      </c>
      <c r="DB385">
        <v>0</v>
      </c>
      <c r="DC385" t="s">
        <v>363</v>
      </c>
      <c r="DD385" t="s">
        <v>364</v>
      </c>
      <c r="DG385">
        <v>4848772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"04/23/2024 17:59:07.680"</f>
        <v>04/23/2024 17:59:07.680</v>
      </c>
      <c r="C386" t="str">
        <f t="shared" si="38"/>
        <v>FFDFD3C0</v>
      </c>
      <c r="D386" t="s">
        <v>139</v>
      </c>
      <c r="E386">
        <v>1</v>
      </c>
      <c r="H386">
        <v>216</v>
      </c>
      <c r="I386" t="s">
        <v>140</v>
      </c>
      <c r="J386" t="s">
        <v>141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"17:59:07.273"</f>
        <v>17:59:07.273</v>
      </c>
      <c r="T386" t="str">
        <f>"17:59:07.073"</f>
        <v>17:59:07.073</v>
      </c>
      <c r="U386" t="str">
        <f t="shared" ref="U386:U449" si="39">"A334DD"</f>
        <v>A334DD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9</v>
      </c>
      <c r="AF386" t="s">
        <v>141</v>
      </c>
      <c r="AG386">
        <v>0</v>
      </c>
      <c r="AH386">
        <v>3</v>
      </c>
      <c r="AI386">
        <v>1</v>
      </c>
      <c r="AJ386">
        <v>0</v>
      </c>
      <c r="AK386" t="s">
        <v>428</v>
      </c>
      <c r="AL386">
        <v>64.757194999999996</v>
      </c>
      <c r="AM386" t="s">
        <v>429</v>
      </c>
      <c r="AN386">
        <v>-148.03401199999999</v>
      </c>
      <c r="AO386">
        <v>100</v>
      </c>
      <c r="AP386">
        <v>1700</v>
      </c>
      <c r="AQ386" t="s">
        <v>138</v>
      </c>
      <c r="AR386">
        <v>-116</v>
      </c>
      <c r="AS386">
        <v>24</v>
      </c>
      <c r="AT386">
        <v>192</v>
      </c>
      <c r="BB386" t="str">
        <f t="shared" ref="BB386:BB449" si="40">"0610"</f>
        <v>0610</v>
      </c>
      <c r="BC386">
        <v>1</v>
      </c>
      <c r="BD386" t="str">
        <f t="shared" ref="BD386:BD449" si="41">"N3054V  "</f>
        <v xml:space="preserve">N3054V  </v>
      </c>
      <c r="BE386">
        <v>2</v>
      </c>
      <c r="BG386">
        <v>0</v>
      </c>
      <c r="BH386">
        <v>0</v>
      </c>
      <c r="BI386">
        <v>0</v>
      </c>
      <c r="BJ386">
        <v>1650</v>
      </c>
      <c r="BK386">
        <v>-50</v>
      </c>
      <c r="BL386" t="s">
        <v>373</v>
      </c>
      <c r="BM386">
        <v>1</v>
      </c>
      <c r="BN386">
        <v>1</v>
      </c>
      <c r="BO386">
        <v>1</v>
      </c>
      <c r="BP386">
        <v>0</v>
      </c>
      <c r="BS386">
        <v>0</v>
      </c>
      <c r="BT386">
        <v>0</v>
      </c>
      <c r="BU386">
        <v>0</v>
      </c>
      <c r="CE386" t="str">
        <f>"17:59:07.278"</f>
        <v>17:59:07.278</v>
      </c>
      <c r="CF386">
        <v>278245037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5</v>
      </c>
      <c r="CY386">
        <v>7</v>
      </c>
      <c r="CZ386" t="s">
        <v>130</v>
      </c>
      <c r="DA386">
        <v>308</v>
      </c>
      <c r="DB386">
        <v>0</v>
      </c>
      <c r="DC386" t="s">
        <v>363</v>
      </c>
      <c r="DD386" t="s">
        <v>364</v>
      </c>
      <c r="DG386">
        <v>4848874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"04/23/2024 17:59:07.743"</f>
        <v>04/23/2024 17:59:07.743</v>
      </c>
      <c r="C387" t="str">
        <f t="shared" si="38"/>
        <v>FFDFD3C0</v>
      </c>
      <c r="D387" t="s">
        <v>133</v>
      </c>
      <c r="E387">
        <v>20</v>
      </c>
      <c r="H387">
        <v>329</v>
      </c>
      <c r="I387" t="s">
        <v>134</v>
      </c>
      <c r="J387" t="s">
        <v>135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"17:59:07.273"</f>
        <v>17:59:07.273</v>
      </c>
      <c r="T387" t="str">
        <f>"17:59:07.073"</f>
        <v>17:59:07.073</v>
      </c>
      <c r="U387" t="str">
        <f t="shared" si="39"/>
        <v>A334DD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9</v>
      </c>
      <c r="AF387" t="s">
        <v>141</v>
      </c>
      <c r="AG387">
        <v>0</v>
      </c>
      <c r="AH387">
        <v>3</v>
      </c>
      <c r="AI387">
        <v>1</v>
      </c>
      <c r="AJ387">
        <v>0</v>
      </c>
      <c r="AK387" t="s">
        <v>428</v>
      </c>
      <c r="AL387">
        <v>64.757194999999996</v>
      </c>
      <c r="AM387" t="s">
        <v>429</v>
      </c>
      <c r="AN387">
        <v>-148.03401199999999</v>
      </c>
      <c r="AO387">
        <v>100</v>
      </c>
      <c r="AP387">
        <v>1700</v>
      </c>
      <c r="AQ387" t="s">
        <v>138</v>
      </c>
      <c r="AR387">
        <v>-116</v>
      </c>
      <c r="AS387">
        <v>24</v>
      </c>
      <c r="AT387">
        <v>192</v>
      </c>
      <c r="BB387" t="str">
        <f t="shared" si="40"/>
        <v>0610</v>
      </c>
      <c r="BC387">
        <v>1</v>
      </c>
      <c r="BD387" t="str">
        <f t="shared" si="41"/>
        <v xml:space="preserve">N3054V  </v>
      </c>
      <c r="BE387">
        <v>2</v>
      </c>
      <c r="BG387">
        <v>0</v>
      </c>
      <c r="BH387">
        <v>0</v>
      </c>
      <c r="BI387">
        <v>0</v>
      </c>
      <c r="BJ387">
        <v>1650</v>
      </c>
      <c r="BK387">
        <v>-50</v>
      </c>
      <c r="BL387" t="s">
        <v>373</v>
      </c>
      <c r="BM387">
        <v>1</v>
      </c>
      <c r="BN387">
        <v>1</v>
      </c>
      <c r="BO387">
        <v>1</v>
      </c>
      <c r="BP387">
        <v>0</v>
      </c>
      <c r="BS387">
        <v>0</v>
      </c>
      <c r="BT387">
        <v>0</v>
      </c>
      <c r="BU387">
        <v>0</v>
      </c>
      <c r="CE387" t="str">
        <f>"17:59:07.278"</f>
        <v>17:59:07.278</v>
      </c>
      <c r="CF387">
        <v>278198356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3</v>
      </c>
      <c r="CY387">
        <v>7</v>
      </c>
      <c r="CZ387" t="s">
        <v>130</v>
      </c>
      <c r="DA387">
        <v>142</v>
      </c>
      <c r="DB387">
        <v>3</v>
      </c>
      <c r="DC387" t="s">
        <v>131</v>
      </c>
      <c r="DD387" t="s">
        <v>132</v>
      </c>
      <c r="DG387">
        <v>77515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"04/23/2024 17:59:07.743"</f>
        <v>04/23/2024 17:59:07.743</v>
      </c>
      <c r="C388" t="str">
        <f t="shared" si="38"/>
        <v>FFDFD3C0</v>
      </c>
      <c r="D388" t="s">
        <v>123</v>
      </c>
      <c r="E388">
        <v>21</v>
      </c>
      <c r="F388">
        <v>1021</v>
      </c>
      <c r="G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"17:59:07.273"</f>
        <v>17:59:07.273</v>
      </c>
      <c r="T388" t="str">
        <f>"17:59:07.073"</f>
        <v>17:59:07.073</v>
      </c>
      <c r="U388" t="str">
        <f t="shared" si="39"/>
        <v>A334DD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9</v>
      </c>
      <c r="AF388" t="s">
        <v>141</v>
      </c>
      <c r="AG388">
        <v>0</v>
      </c>
      <c r="AH388">
        <v>3</v>
      </c>
      <c r="AI388">
        <v>1</v>
      </c>
      <c r="AJ388">
        <v>0</v>
      </c>
      <c r="AK388" t="s">
        <v>428</v>
      </c>
      <c r="AL388">
        <v>64.757194999999996</v>
      </c>
      <c r="AM388" t="s">
        <v>429</v>
      </c>
      <c r="AN388">
        <v>-148.03401199999999</v>
      </c>
      <c r="AO388">
        <v>100</v>
      </c>
      <c r="AP388">
        <v>1700</v>
      </c>
      <c r="AQ388" t="s">
        <v>138</v>
      </c>
      <c r="AR388">
        <v>-116</v>
      </c>
      <c r="AS388">
        <v>24</v>
      </c>
      <c r="AT388">
        <v>192</v>
      </c>
      <c r="BB388" t="str">
        <f t="shared" si="40"/>
        <v>0610</v>
      </c>
      <c r="BC388">
        <v>1</v>
      </c>
      <c r="BD388" t="str">
        <f t="shared" si="41"/>
        <v xml:space="preserve">N3054V  </v>
      </c>
      <c r="BE388">
        <v>2</v>
      </c>
      <c r="BG388">
        <v>0</v>
      </c>
      <c r="BH388">
        <v>0</v>
      </c>
      <c r="BI388">
        <v>0</v>
      </c>
      <c r="BJ388">
        <v>1650</v>
      </c>
      <c r="BK388">
        <v>-50</v>
      </c>
      <c r="BL388" t="s">
        <v>373</v>
      </c>
      <c r="BM388">
        <v>1</v>
      </c>
      <c r="BN388">
        <v>1</v>
      </c>
      <c r="BO388">
        <v>1</v>
      </c>
      <c r="BP388">
        <v>0</v>
      </c>
      <c r="BS388">
        <v>0</v>
      </c>
      <c r="BT388">
        <v>0</v>
      </c>
      <c r="BU388">
        <v>0</v>
      </c>
      <c r="CE388" t="str">
        <f>"17:59:07.278"</f>
        <v>17:59:07.278</v>
      </c>
      <c r="CF388">
        <v>278245037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5</v>
      </c>
      <c r="CY388">
        <v>7</v>
      </c>
      <c r="CZ388" t="s">
        <v>130</v>
      </c>
      <c r="DA388">
        <v>308</v>
      </c>
      <c r="DB388">
        <v>0</v>
      </c>
      <c r="DC388" t="s">
        <v>363</v>
      </c>
      <c r="DD388" t="s">
        <v>364</v>
      </c>
      <c r="DG388">
        <v>4848874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"04/23/2024 17:59:08.727"</f>
        <v>04/23/2024 17:59:08.727</v>
      </c>
      <c r="C389" t="str">
        <f t="shared" si="38"/>
        <v>FFDFD3C0</v>
      </c>
      <c r="D389" t="s">
        <v>123</v>
      </c>
      <c r="E389">
        <v>21</v>
      </c>
      <c r="F389">
        <v>1021</v>
      </c>
      <c r="G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"17:59:08.383"</f>
        <v>17:59:08.383</v>
      </c>
      <c r="T389" t="str">
        <f>"17:59:08.183"</f>
        <v>17:59:08.183</v>
      </c>
      <c r="U389" t="str">
        <f t="shared" si="39"/>
        <v>A334DD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9</v>
      </c>
      <c r="AF389" t="s">
        <v>141</v>
      </c>
      <c r="AG389">
        <v>0</v>
      </c>
      <c r="AH389">
        <v>3</v>
      </c>
      <c r="AI389">
        <v>1</v>
      </c>
      <c r="AJ389">
        <v>0</v>
      </c>
      <c r="AK389" t="s">
        <v>430</v>
      </c>
      <c r="AL389">
        <v>64.757323</v>
      </c>
      <c r="AM389" t="s">
        <v>431</v>
      </c>
      <c r="AN389">
        <v>-148.03538599999999</v>
      </c>
      <c r="AO389">
        <v>100</v>
      </c>
      <c r="AP389">
        <v>1700</v>
      </c>
      <c r="AQ389" t="s">
        <v>138</v>
      </c>
      <c r="AR389">
        <v>-116</v>
      </c>
      <c r="AS389">
        <v>23</v>
      </c>
      <c r="AT389">
        <v>192</v>
      </c>
      <c r="BB389" t="str">
        <f t="shared" si="40"/>
        <v>0610</v>
      </c>
      <c r="BC389">
        <v>1</v>
      </c>
      <c r="BD389" t="str">
        <f t="shared" si="41"/>
        <v xml:space="preserve">N3054V  </v>
      </c>
      <c r="BE389">
        <v>2</v>
      </c>
      <c r="BG389">
        <v>0</v>
      </c>
      <c r="BH389">
        <v>0</v>
      </c>
      <c r="BI389">
        <v>0</v>
      </c>
      <c r="BJ389">
        <v>1650</v>
      </c>
      <c r="BK389">
        <v>-50</v>
      </c>
      <c r="BL389" t="s">
        <v>373</v>
      </c>
      <c r="BM389">
        <v>1</v>
      </c>
      <c r="BN389">
        <v>1</v>
      </c>
      <c r="BO389">
        <v>1</v>
      </c>
      <c r="BP389">
        <v>0</v>
      </c>
      <c r="BS389">
        <v>0</v>
      </c>
      <c r="BT389">
        <v>0</v>
      </c>
      <c r="BU389">
        <v>0</v>
      </c>
      <c r="CE389" t="str">
        <f>"17:59:08.388"</f>
        <v>17:59:08.388</v>
      </c>
      <c r="CF389">
        <v>388136464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5</v>
      </c>
      <c r="CY389">
        <v>7</v>
      </c>
      <c r="CZ389" t="s">
        <v>130</v>
      </c>
      <c r="DA389">
        <v>308</v>
      </c>
      <c r="DB389">
        <v>1</v>
      </c>
      <c r="DC389" t="s">
        <v>363</v>
      </c>
      <c r="DD389" t="s">
        <v>364</v>
      </c>
      <c r="DG389">
        <v>12696886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"04/23/2024 17:59:08.805"</f>
        <v>04/23/2024 17:59:08.805</v>
      </c>
      <c r="C390" t="str">
        <f t="shared" si="38"/>
        <v>FFDFD3C0</v>
      </c>
      <c r="D390" t="s">
        <v>139</v>
      </c>
      <c r="E390">
        <v>1</v>
      </c>
      <c r="H390">
        <v>216</v>
      </c>
      <c r="I390" t="s">
        <v>140</v>
      </c>
      <c r="J390" t="s">
        <v>141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"17:59:08.383"</f>
        <v>17:59:08.383</v>
      </c>
      <c r="T390" t="str">
        <f>"17:59:08.183"</f>
        <v>17:59:08.183</v>
      </c>
      <c r="U390" t="str">
        <f t="shared" si="39"/>
        <v>A334DD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9</v>
      </c>
      <c r="AF390" t="s">
        <v>141</v>
      </c>
      <c r="AG390">
        <v>0</v>
      </c>
      <c r="AH390">
        <v>3</v>
      </c>
      <c r="AI390">
        <v>1</v>
      </c>
      <c r="AJ390">
        <v>0</v>
      </c>
      <c r="AK390" t="s">
        <v>430</v>
      </c>
      <c r="AL390">
        <v>64.757323</v>
      </c>
      <c r="AM390" t="s">
        <v>431</v>
      </c>
      <c r="AN390">
        <v>-148.03538599999999</v>
      </c>
      <c r="AO390">
        <v>100</v>
      </c>
      <c r="AP390">
        <v>1700</v>
      </c>
      <c r="AQ390" t="s">
        <v>138</v>
      </c>
      <c r="AR390">
        <v>-116</v>
      </c>
      <c r="AS390">
        <v>23</v>
      </c>
      <c r="AT390">
        <v>192</v>
      </c>
      <c r="BB390" t="str">
        <f t="shared" si="40"/>
        <v>0610</v>
      </c>
      <c r="BC390">
        <v>1</v>
      </c>
      <c r="BD390" t="str">
        <f t="shared" si="41"/>
        <v xml:space="preserve">N3054V  </v>
      </c>
      <c r="BE390">
        <v>2</v>
      </c>
      <c r="BG390">
        <v>0</v>
      </c>
      <c r="BH390">
        <v>0</v>
      </c>
      <c r="BI390">
        <v>0</v>
      </c>
      <c r="BJ390">
        <v>1650</v>
      </c>
      <c r="BK390">
        <v>-50</v>
      </c>
      <c r="BL390" t="s">
        <v>373</v>
      </c>
      <c r="BM390">
        <v>1</v>
      </c>
      <c r="BN390">
        <v>1</v>
      </c>
      <c r="BO390">
        <v>1</v>
      </c>
      <c r="BP390">
        <v>0</v>
      </c>
      <c r="BS390">
        <v>0</v>
      </c>
      <c r="BT390">
        <v>0</v>
      </c>
      <c r="BU390">
        <v>0</v>
      </c>
      <c r="CE390" t="str">
        <f>"17:59:08.388"</f>
        <v>17:59:08.388</v>
      </c>
      <c r="CF390">
        <v>388136464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5</v>
      </c>
      <c r="CY390">
        <v>7</v>
      </c>
      <c r="CZ390" t="s">
        <v>130</v>
      </c>
      <c r="DA390">
        <v>308</v>
      </c>
      <c r="DB390">
        <v>1</v>
      </c>
      <c r="DC390" t="s">
        <v>363</v>
      </c>
      <c r="DD390" t="s">
        <v>364</v>
      </c>
      <c r="DG390">
        <v>12696886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"04/23/2024 17:59:08.805"</f>
        <v>04/23/2024 17:59:08.805</v>
      </c>
      <c r="C391" t="str">
        <f t="shared" si="38"/>
        <v>FFDFD3C0</v>
      </c>
      <c r="D391" t="s">
        <v>133</v>
      </c>
      <c r="E391">
        <v>20</v>
      </c>
      <c r="H391">
        <v>329</v>
      </c>
      <c r="I391" t="s">
        <v>134</v>
      </c>
      <c r="J391" t="s">
        <v>135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"17:59:08.383"</f>
        <v>17:59:08.383</v>
      </c>
      <c r="T391" t="str">
        <f>"17:59:08.183"</f>
        <v>17:59:08.183</v>
      </c>
      <c r="U391" t="str">
        <f t="shared" si="39"/>
        <v>A334DD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9</v>
      </c>
      <c r="AF391" t="s">
        <v>141</v>
      </c>
      <c r="AG391">
        <v>0</v>
      </c>
      <c r="AH391">
        <v>3</v>
      </c>
      <c r="AI391">
        <v>1</v>
      </c>
      <c r="AJ391">
        <v>0</v>
      </c>
      <c r="AK391" t="s">
        <v>430</v>
      </c>
      <c r="AL391">
        <v>64.757323</v>
      </c>
      <c r="AM391" t="s">
        <v>431</v>
      </c>
      <c r="AN391">
        <v>-148.03538599999999</v>
      </c>
      <c r="AO391">
        <v>100</v>
      </c>
      <c r="AP391">
        <v>1700</v>
      </c>
      <c r="AQ391" t="s">
        <v>138</v>
      </c>
      <c r="AR391">
        <v>-116</v>
      </c>
      <c r="AS391">
        <v>23</v>
      </c>
      <c r="AT391">
        <v>192</v>
      </c>
      <c r="BB391" t="str">
        <f t="shared" si="40"/>
        <v>0610</v>
      </c>
      <c r="BC391">
        <v>1</v>
      </c>
      <c r="BD391" t="str">
        <f t="shared" si="41"/>
        <v xml:space="preserve">N3054V  </v>
      </c>
      <c r="BE391">
        <v>2</v>
      </c>
      <c r="BG391">
        <v>0</v>
      </c>
      <c r="BH391">
        <v>0</v>
      </c>
      <c r="BI391">
        <v>0</v>
      </c>
      <c r="BJ391">
        <v>1650</v>
      </c>
      <c r="BK391">
        <v>-50</v>
      </c>
      <c r="BL391" t="s">
        <v>373</v>
      </c>
      <c r="BM391">
        <v>1</v>
      </c>
      <c r="BN391">
        <v>1</v>
      </c>
      <c r="BO391">
        <v>1</v>
      </c>
      <c r="BP391">
        <v>0</v>
      </c>
      <c r="BS391">
        <v>0</v>
      </c>
      <c r="BT391">
        <v>0</v>
      </c>
      <c r="BU391">
        <v>0</v>
      </c>
      <c r="CE391" t="str">
        <f>"17:59:08.388"</f>
        <v>17:59:08.388</v>
      </c>
      <c r="CF391">
        <v>388090069</v>
      </c>
      <c r="CS391">
        <v>3</v>
      </c>
      <c r="CT391">
        <v>2</v>
      </c>
      <c r="CU391">
        <v>0</v>
      </c>
      <c r="CV391">
        <v>2</v>
      </c>
      <c r="CW391">
        <v>0</v>
      </c>
      <c r="CX391">
        <v>5</v>
      </c>
      <c r="CY391">
        <v>7</v>
      </c>
      <c r="CZ391" t="s">
        <v>130</v>
      </c>
      <c r="DA391">
        <v>142</v>
      </c>
      <c r="DB391">
        <v>2</v>
      </c>
      <c r="DC391" t="s">
        <v>131</v>
      </c>
      <c r="DD391" t="s">
        <v>132</v>
      </c>
      <c r="DG391">
        <v>14167361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"04/23/2024 17:59:10.992"</f>
        <v>04/23/2024 17:59:10.992</v>
      </c>
      <c r="C392" t="str">
        <f t="shared" ref="C392:C423" si="42">"FFDFD3C0"</f>
        <v>FFDFD3C0</v>
      </c>
      <c r="D392" t="s">
        <v>139</v>
      </c>
      <c r="E392">
        <v>1</v>
      </c>
      <c r="H392">
        <v>216</v>
      </c>
      <c r="I392" t="s">
        <v>140</v>
      </c>
      <c r="J392" t="s">
        <v>141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"17:59:10.320"</f>
        <v>17:59:10.320</v>
      </c>
      <c r="T392" t="str">
        <f>"17:59:10.020"</f>
        <v>17:59:10.020</v>
      </c>
      <c r="U392" t="str">
        <f t="shared" si="39"/>
        <v>A334DD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9</v>
      </c>
      <c r="AF392" t="s">
        <v>141</v>
      </c>
      <c r="AG392">
        <v>0</v>
      </c>
      <c r="AH392">
        <v>3</v>
      </c>
      <c r="AI392">
        <v>1</v>
      </c>
      <c r="AJ392">
        <v>0</v>
      </c>
      <c r="AK392" t="s">
        <v>432</v>
      </c>
      <c r="AL392">
        <v>64.757537999999997</v>
      </c>
      <c r="AM392" t="s">
        <v>433</v>
      </c>
      <c r="AN392">
        <v>-148.03781000000001</v>
      </c>
      <c r="AO392">
        <v>100</v>
      </c>
      <c r="AP392">
        <v>1700</v>
      </c>
      <c r="AQ392" t="s">
        <v>138</v>
      </c>
      <c r="AR392">
        <v>-117</v>
      </c>
      <c r="AS392">
        <v>20</v>
      </c>
      <c r="AT392">
        <v>-128</v>
      </c>
      <c r="BB392" t="str">
        <f t="shared" si="40"/>
        <v>0610</v>
      </c>
      <c r="BC392">
        <v>1</v>
      </c>
      <c r="BD392" t="str">
        <f t="shared" si="41"/>
        <v xml:space="preserve">N3054V  </v>
      </c>
      <c r="BE392">
        <v>2</v>
      </c>
      <c r="BG392">
        <v>0</v>
      </c>
      <c r="BH392">
        <v>0</v>
      </c>
      <c r="BI392">
        <v>0</v>
      </c>
      <c r="BJ392">
        <v>1650</v>
      </c>
      <c r="BK392">
        <v>-50</v>
      </c>
      <c r="BL392" t="s">
        <v>373</v>
      </c>
      <c r="BM392">
        <v>1</v>
      </c>
      <c r="BN392">
        <v>1</v>
      </c>
      <c r="BO392">
        <v>1</v>
      </c>
      <c r="BP392">
        <v>0</v>
      </c>
      <c r="BS392">
        <v>0</v>
      </c>
      <c r="BT392">
        <v>0</v>
      </c>
      <c r="BU392">
        <v>0</v>
      </c>
      <c r="CE392" t="str">
        <f>"17:59:10.323"</f>
        <v>17:59:10.323</v>
      </c>
      <c r="CF392">
        <v>322947197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5</v>
      </c>
      <c r="CY392">
        <v>7</v>
      </c>
      <c r="CZ392" t="s">
        <v>130</v>
      </c>
      <c r="DA392">
        <v>308</v>
      </c>
      <c r="DB392">
        <v>1</v>
      </c>
      <c r="DC392" t="s">
        <v>363</v>
      </c>
      <c r="DD392" t="s">
        <v>364</v>
      </c>
      <c r="DG392">
        <v>12696991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"04/23/2024 17:59:11.773"</f>
        <v>04/23/2024 17:59:11.773</v>
      </c>
      <c r="C393" t="str">
        <f t="shared" si="42"/>
        <v>FFDFD3C0</v>
      </c>
      <c r="D393" t="s">
        <v>139</v>
      </c>
      <c r="E393">
        <v>1</v>
      </c>
      <c r="H393">
        <v>216</v>
      </c>
      <c r="I393" t="s">
        <v>140</v>
      </c>
      <c r="J393" t="s">
        <v>141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"17:59:11.398"</f>
        <v>17:59:11.398</v>
      </c>
      <c r="T393" t="str">
        <f>"17:59:11.198"</f>
        <v>17:59:11.198</v>
      </c>
      <c r="U393" t="str">
        <f t="shared" si="39"/>
        <v>A334DD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9</v>
      </c>
      <c r="AF393" t="s">
        <v>141</v>
      </c>
      <c r="AG393">
        <v>0</v>
      </c>
      <c r="AH393">
        <v>3</v>
      </c>
      <c r="AI393">
        <v>1</v>
      </c>
      <c r="AJ393">
        <v>0</v>
      </c>
      <c r="AK393" t="s">
        <v>434</v>
      </c>
      <c r="AL393">
        <v>64.757581000000002</v>
      </c>
      <c r="AM393" t="s">
        <v>435</v>
      </c>
      <c r="AN393">
        <v>-148.039119</v>
      </c>
      <c r="AO393">
        <v>100</v>
      </c>
      <c r="AP393">
        <v>1700</v>
      </c>
      <c r="AQ393" t="s">
        <v>138</v>
      </c>
      <c r="AR393">
        <v>-117</v>
      </c>
      <c r="AS393">
        <v>19</v>
      </c>
      <c r="AT393">
        <v>-192</v>
      </c>
      <c r="BB393" t="str">
        <f t="shared" si="40"/>
        <v>0610</v>
      </c>
      <c r="BC393">
        <v>1</v>
      </c>
      <c r="BD393" t="str">
        <f t="shared" si="41"/>
        <v xml:space="preserve">N3054V  </v>
      </c>
      <c r="BE393">
        <v>2</v>
      </c>
      <c r="BG393">
        <v>0</v>
      </c>
      <c r="BH393">
        <v>0</v>
      </c>
      <c r="BI393">
        <v>0</v>
      </c>
      <c r="BJ393">
        <v>1650</v>
      </c>
      <c r="BK393">
        <v>-50</v>
      </c>
      <c r="BL393" t="s">
        <v>373</v>
      </c>
      <c r="BM393">
        <v>1</v>
      </c>
      <c r="BN393">
        <v>1</v>
      </c>
      <c r="BO393">
        <v>1</v>
      </c>
      <c r="BP393">
        <v>0</v>
      </c>
      <c r="BS393">
        <v>0</v>
      </c>
      <c r="BT393">
        <v>0</v>
      </c>
      <c r="BU393">
        <v>0</v>
      </c>
      <c r="CE393" t="str">
        <f>"17:59:11.403"</f>
        <v>17:59:11.403</v>
      </c>
      <c r="CF393">
        <v>402841549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5</v>
      </c>
      <c r="CY393">
        <v>7</v>
      </c>
      <c r="CZ393" t="s">
        <v>130</v>
      </c>
      <c r="DA393">
        <v>308</v>
      </c>
      <c r="DB393">
        <v>1</v>
      </c>
      <c r="DC393" t="s">
        <v>363</v>
      </c>
      <c r="DD393" t="s">
        <v>364</v>
      </c>
      <c r="DG393">
        <v>12697057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"04/23/2024 17:59:11.773"</f>
        <v>04/23/2024 17:59:11.773</v>
      </c>
      <c r="C394" t="str">
        <f t="shared" si="42"/>
        <v>FFDFD3C0</v>
      </c>
      <c r="D394" t="s">
        <v>123</v>
      </c>
      <c r="E394">
        <v>21</v>
      </c>
      <c r="F394">
        <v>1021</v>
      </c>
      <c r="G394" t="s">
        <v>124</v>
      </c>
      <c r="J394" t="s">
        <v>125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"17:59:11.398"</f>
        <v>17:59:11.398</v>
      </c>
      <c r="T394" t="str">
        <f>"17:59:11.198"</f>
        <v>17:59:11.198</v>
      </c>
      <c r="U394" t="str">
        <f t="shared" si="39"/>
        <v>A334DD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9</v>
      </c>
      <c r="AF394" t="s">
        <v>141</v>
      </c>
      <c r="AG394">
        <v>0</v>
      </c>
      <c r="AH394">
        <v>3</v>
      </c>
      <c r="AI394">
        <v>1</v>
      </c>
      <c r="AJ394">
        <v>0</v>
      </c>
      <c r="AK394" t="s">
        <v>434</v>
      </c>
      <c r="AL394">
        <v>64.757581000000002</v>
      </c>
      <c r="AM394" t="s">
        <v>435</v>
      </c>
      <c r="AN394">
        <v>-148.039119</v>
      </c>
      <c r="AO394">
        <v>100</v>
      </c>
      <c r="AP394">
        <v>1700</v>
      </c>
      <c r="AQ394" t="s">
        <v>138</v>
      </c>
      <c r="AR394">
        <v>-117</v>
      </c>
      <c r="AS394">
        <v>19</v>
      </c>
      <c r="AT394">
        <v>-192</v>
      </c>
      <c r="BB394" t="str">
        <f t="shared" si="40"/>
        <v>0610</v>
      </c>
      <c r="BC394">
        <v>1</v>
      </c>
      <c r="BD394" t="str">
        <f t="shared" si="41"/>
        <v xml:space="preserve">N3054V  </v>
      </c>
      <c r="BE394">
        <v>2</v>
      </c>
      <c r="BG394">
        <v>0</v>
      </c>
      <c r="BH394">
        <v>0</v>
      </c>
      <c r="BI394">
        <v>0</v>
      </c>
      <c r="BJ394">
        <v>1650</v>
      </c>
      <c r="BK394">
        <v>-50</v>
      </c>
      <c r="BL394" t="s">
        <v>373</v>
      </c>
      <c r="BM394">
        <v>1</v>
      </c>
      <c r="BN394">
        <v>1</v>
      </c>
      <c r="BO394">
        <v>1</v>
      </c>
      <c r="BP394">
        <v>0</v>
      </c>
      <c r="BS394">
        <v>0</v>
      </c>
      <c r="BT394">
        <v>0</v>
      </c>
      <c r="BU394">
        <v>0</v>
      </c>
      <c r="CE394" t="str">
        <f>"17:59:11.403"</f>
        <v>17:59:11.403</v>
      </c>
      <c r="CF394">
        <v>402841549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5</v>
      </c>
      <c r="CY394">
        <v>7</v>
      </c>
      <c r="CZ394" t="s">
        <v>130</v>
      </c>
      <c r="DA394">
        <v>308</v>
      </c>
      <c r="DB394">
        <v>1</v>
      </c>
      <c r="DC394" t="s">
        <v>363</v>
      </c>
      <c r="DD394" t="s">
        <v>364</v>
      </c>
      <c r="DG394">
        <v>12697057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"04/23/2024 17:59:14.679"</f>
        <v>04/23/2024 17:59:14.679</v>
      </c>
      <c r="C395" t="str">
        <f t="shared" si="42"/>
        <v>FFDFD3C0</v>
      </c>
      <c r="D395" t="s">
        <v>133</v>
      </c>
      <c r="E395">
        <v>20</v>
      </c>
      <c r="H395">
        <v>329</v>
      </c>
      <c r="I395" t="s">
        <v>134</v>
      </c>
      <c r="J395" t="s">
        <v>135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"17:59:14.336"</f>
        <v>17:59:14.336</v>
      </c>
      <c r="T395" t="str">
        <f>"17:59:11.536"</f>
        <v>17:59:11.536</v>
      </c>
      <c r="U395" t="str">
        <f t="shared" si="39"/>
        <v>A334DD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9</v>
      </c>
      <c r="AF395" t="s">
        <v>141</v>
      </c>
      <c r="AG395">
        <v>0</v>
      </c>
      <c r="AH395">
        <v>3</v>
      </c>
      <c r="AI395">
        <v>1</v>
      </c>
      <c r="AJ395">
        <v>0</v>
      </c>
      <c r="AK395" t="s">
        <v>436</v>
      </c>
      <c r="AL395">
        <v>64.757859999999994</v>
      </c>
      <c r="AM395" t="s">
        <v>437</v>
      </c>
      <c r="AN395">
        <v>-148.04295999999999</v>
      </c>
      <c r="AO395">
        <v>100</v>
      </c>
      <c r="AP395">
        <v>1600</v>
      </c>
      <c r="AQ395" t="s">
        <v>138</v>
      </c>
      <c r="AR395">
        <v>-117</v>
      </c>
      <c r="AS395">
        <v>18</v>
      </c>
      <c r="AT395">
        <v>-256</v>
      </c>
      <c r="BB395" t="str">
        <f t="shared" si="40"/>
        <v>0610</v>
      </c>
      <c r="BC395">
        <v>1</v>
      </c>
      <c r="BD395" t="str">
        <f t="shared" si="41"/>
        <v xml:space="preserve">N3054V  </v>
      </c>
      <c r="BE395">
        <v>2</v>
      </c>
      <c r="BG395">
        <v>0</v>
      </c>
      <c r="BH395">
        <v>0</v>
      </c>
      <c r="BI395">
        <v>0</v>
      </c>
      <c r="BJ395">
        <v>1650</v>
      </c>
      <c r="BK395">
        <v>50</v>
      </c>
      <c r="BL395" t="s">
        <v>373</v>
      </c>
      <c r="BM395">
        <v>1</v>
      </c>
      <c r="BN395">
        <v>1</v>
      </c>
      <c r="BO395">
        <v>1</v>
      </c>
      <c r="BP395">
        <v>0</v>
      </c>
      <c r="BS395">
        <v>0</v>
      </c>
      <c r="BT395">
        <v>0</v>
      </c>
      <c r="BU395">
        <v>0</v>
      </c>
      <c r="CE395" t="str">
        <f>"17:59:14.343"</f>
        <v>17:59:14.343</v>
      </c>
      <c r="CF395">
        <v>342509229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1</v>
      </c>
      <c r="CY395">
        <v>7</v>
      </c>
      <c r="CZ395" t="s">
        <v>130</v>
      </c>
      <c r="DA395">
        <v>142</v>
      </c>
      <c r="DB395">
        <v>3</v>
      </c>
      <c r="DC395" t="s">
        <v>131</v>
      </c>
      <c r="DD395" t="s">
        <v>132</v>
      </c>
      <c r="DG395">
        <v>77998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"04/23/2024 17:59:14.679"</f>
        <v>04/23/2024 17:59:14.679</v>
      </c>
      <c r="C396" t="str">
        <f t="shared" si="42"/>
        <v>FFDFD3C0</v>
      </c>
      <c r="D396" t="s">
        <v>123</v>
      </c>
      <c r="E396">
        <v>21</v>
      </c>
      <c r="F396">
        <v>1021</v>
      </c>
      <c r="G396" t="s">
        <v>124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"17:59:14.336"</f>
        <v>17:59:14.336</v>
      </c>
      <c r="T396" t="str">
        <f>"17:59:11.536"</f>
        <v>17:59:11.536</v>
      </c>
      <c r="U396" t="str">
        <f t="shared" si="39"/>
        <v>A334DD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9</v>
      </c>
      <c r="AF396" t="s">
        <v>141</v>
      </c>
      <c r="AG396">
        <v>0</v>
      </c>
      <c r="AH396">
        <v>3</v>
      </c>
      <c r="AI396">
        <v>1</v>
      </c>
      <c r="AJ396">
        <v>0</v>
      </c>
      <c r="AK396" t="s">
        <v>436</v>
      </c>
      <c r="AL396">
        <v>64.757859999999994</v>
      </c>
      <c r="AM396" t="s">
        <v>437</v>
      </c>
      <c r="AN396">
        <v>-148.04295999999999</v>
      </c>
      <c r="AO396">
        <v>100</v>
      </c>
      <c r="AP396">
        <v>1600</v>
      </c>
      <c r="AQ396" t="s">
        <v>138</v>
      </c>
      <c r="AR396">
        <v>-117</v>
      </c>
      <c r="AS396">
        <v>18</v>
      </c>
      <c r="AT396">
        <v>-256</v>
      </c>
      <c r="BB396" t="str">
        <f t="shared" si="40"/>
        <v>0610</v>
      </c>
      <c r="BC396">
        <v>1</v>
      </c>
      <c r="BD396" t="str">
        <f t="shared" si="41"/>
        <v xml:space="preserve">N3054V  </v>
      </c>
      <c r="BE396">
        <v>2</v>
      </c>
      <c r="BG396">
        <v>0</v>
      </c>
      <c r="BH396">
        <v>0</v>
      </c>
      <c r="BI396">
        <v>0</v>
      </c>
      <c r="BJ396">
        <v>1650</v>
      </c>
      <c r="BK396">
        <v>50</v>
      </c>
      <c r="BL396" t="s">
        <v>373</v>
      </c>
      <c r="BM396">
        <v>1</v>
      </c>
      <c r="BN396">
        <v>1</v>
      </c>
      <c r="BO396">
        <v>1</v>
      </c>
      <c r="BP396">
        <v>0</v>
      </c>
      <c r="BS396">
        <v>0</v>
      </c>
      <c r="BT396">
        <v>0</v>
      </c>
      <c r="BU396">
        <v>0</v>
      </c>
      <c r="CE396" t="str">
        <f>"17:59:14.343"</f>
        <v>17:59:14.343</v>
      </c>
      <c r="CF396">
        <v>342509229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1</v>
      </c>
      <c r="CY396">
        <v>7</v>
      </c>
      <c r="CZ396" t="s">
        <v>130</v>
      </c>
      <c r="DA396">
        <v>142</v>
      </c>
      <c r="DB396">
        <v>3</v>
      </c>
      <c r="DC396" t="s">
        <v>131</v>
      </c>
      <c r="DD396" t="s">
        <v>132</v>
      </c>
      <c r="DG396">
        <v>77998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"04/23/2024 17:59:14.679"</f>
        <v>04/23/2024 17:59:14.679</v>
      </c>
      <c r="C397" t="str">
        <f t="shared" si="42"/>
        <v>FFDFD3C0</v>
      </c>
      <c r="D397" t="s">
        <v>139</v>
      </c>
      <c r="E397">
        <v>1</v>
      </c>
      <c r="H397">
        <v>216</v>
      </c>
      <c r="I397" t="s">
        <v>140</v>
      </c>
      <c r="J397" t="s">
        <v>141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"17:59:14.336"</f>
        <v>17:59:14.336</v>
      </c>
      <c r="T397" t="str">
        <f>"17:59:11.536"</f>
        <v>17:59:11.536</v>
      </c>
      <c r="U397" t="str">
        <f t="shared" si="39"/>
        <v>A334DD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9</v>
      </c>
      <c r="AF397" t="s">
        <v>141</v>
      </c>
      <c r="AG397">
        <v>0</v>
      </c>
      <c r="AH397">
        <v>3</v>
      </c>
      <c r="AI397">
        <v>1</v>
      </c>
      <c r="AJ397">
        <v>0</v>
      </c>
      <c r="AK397" t="s">
        <v>436</v>
      </c>
      <c r="AL397">
        <v>64.757859999999994</v>
      </c>
      <c r="AM397" t="s">
        <v>437</v>
      </c>
      <c r="AN397">
        <v>-148.04295999999999</v>
      </c>
      <c r="AO397">
        <v>100</v>
      </c>
      <c r="AP397">
        <v>1600</v>
      </c>
      <c r="AQ397" t="s">
        <v>138</v>
      </c>
      <c r="AR397">
        <v>-117</v>
      </c>
      <c r="AS397">
        <v>18</v>
      </c>
      <c r="AT397">
        <v>-256</v>
      </c>
      <c r="BB397" t="str">
        <f t="shared" si="40"/>
        <v>0610</v>
      </c>
      <c r="BC397">
        <v>1</v>
      </c>
      <c r="BD397" t="str">
        <f t="shared" si="41"/>
        <v xml:space="preserve">N3054V  </v>
      </c>
      <c r="BE397">
        <v>2</v>
      </c>
      <c r="BG397">
        <v>0</v>
      </c>
      <c r="BH397">
        <v>0</v>
      </c>
      <c r="BI397">
        <v>0</v>
      </c>
      <c r="BJ397">
        <v>1650</v>
      </c>
      <c r="BK397">
        <v>50</v>
      </c>
      <c r="BL397" t="s">
        <v>373</v>
      </c>
      <c r="BM397">
        <v>1</v>
      </c>
      <c r="BN397">
        <v>1</v>
      </c>
      <c r="BO397">
        <v>1</v>
      </c>
      <c r="BP397">
        <v>0</v>
      </c>
      <c r="BS397">
        <v>0</v>
      </c>
      <c r="BT397">
        <v>0</v>
      </c>
      <c r="BU397">
        <v>0</v>
      </c>
      <c r="CE397" t="str">
        <f>"17:59:14.343"</f>
        <v>17:59:14.343</v>
      </c>
      <c r="CF397">
        <v>342509229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1</v>
      </c>
      <c r="CY397">
        <v>7</v>
      </c>
      <c r="CZ397" t="s">
        <v>130</v>
      </c>
      <c r="DA397">
        <v>142</v>
      </c>
      <c r="DB397">
        <v>3</v>
      </c>
      <c r="DC397" t="s">
        <v>131</v>
      </c>
      <c r="DD397" t="s">
        <v>132</v>
      </c>
      <c r="DG397">
        <v>77998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"04/23/2024 17:59:17.725"</f>
        <v>04/23/2024 17:59:17.725</v>
      </c>
      <c r="C398" t="str">
        <f t="shared" si="42"/>
        <v>FFDFD3C0</v>
      </c>
      <c r="D398" t="s">
        <v>139</v>
      </c>
      <c r="E398">
        <v>1</v>
      </c>
      <c r="H398">
        <v>216</v>
      </c>
      <c r="I398" t="s">
        <v>140</v>
      </c>
      <c r="J398" t="s">
        <v>141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"17:59:17.305"</f>
        <v>17:59:17.305</v>
      </c>
      <c r="T398" t="str">
        <f>"17:59:17.105"</f>
        <v>17:59:17.105</v>
      </c>
      <c r="U398" t="str">
        <f t="shared" si="39"/>
        <v>A334DD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9</v>
      </c>
      <c r="AF398" t="s">
        <v>141</v>
      </c>
      <c r="AG398">
        <v>0</v>
      </c>
      <c r="AH398">
        <v>3</v>
      </c>
      <c r="AI398">
        <v>1</v>
      </c>
      <c r="AJ398">
        <v>0</v>
      </c>
      <c r="AK398" t="s">
        <v>438</v>
      </c>
      <c r="AL398">
        <v>64.758031000000003</v>
      </c>
      <c r="AM398" t="s">
        <v>439</v>
      </c>
      <c r="AN398">
        <v>-148.04671500000001</v>
      </c>
      <c r="AO398">
        <v>100</v>
      </c>
      <c r="AP398">
        <v>1600</v>
      </c>
      <c r="AQ398" t="s">
        <v>138</v>
      </c>
      <c r="AR398">
        <v>-119</v>
      </c>
      <c r="AS398">
        <v>14</v>
      </c>
      <c r="AT398">
        <v>-256</v>
      </c>
      <c r="BB398" t="str">
        <f t="shared" si="40"/>
        <v>0610</v>
      </c>
      <c r="BC398">
        <v>1</v>
      </c>
      <c r="BD398" t="str">
        <f t="shared" si="41"/>
        <v xml:space="preserve">N3054V  </v>
      </c>
      <c r="BE398">
        <v>2</v>
      </c>
      <c r="BG398">
        <v>0</v>
      </c>
      <c r="BH398">
        <v>0</v>
      </c>
      <c r="BI398">
        <v>0</v>
      </c>
      <c r="BJ398">
        <v>1600</v>
      </c>
      <c r="BK398">
        <v>0</v>
      </c>
      <c r="BL398" t="s">
        <v>373</v>
      </c>
      <c r="BM398">
        <v>1</v>
      </c>
      <c r="BN398">
        <v>1</v>
      </c>
      <c r="BO398">
        <v>1</v>
      </c>
      <c r="BP398">
        <v>0</v>
      </c>
      <c r="BS398">
        <v>0</v>
      </c>
      <c r="BT398">
        <v>0</v>
      </c>
      <c r="BU398">
        <v>0</v>
      </c>
      <c r="CE398" t="str">
        <f>"17:59:17.312"</f>
        <v>17:59:17.312</v>
      </c>
      <c r="CF398">
        <v>312263417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5</v>
      </c>
      <c r="CY398">
        <v>7</v>
      </c>
      <c r="CZ398" t="s">
        <v>130</v>
      </c>
      <c r="DA398">
        <v>308</v>
      </c>
      <c r="DB398">
        <v>1</v>
      </c>
      <c r="DC398" t="s">
        <v>363</v>
      </c>
      <c r="DD398" t="s">
        <v>364</v>
      </c>
      <c r="DG398">
        <v>12697395</v>
      </c>
      <c r="DI398">
        <v>1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"04/23/2024 17:59:17.725"</f>
        <v>04/23/2024 17:59:17.725</v>
      </c>
      <c r="C399" t="str">
        <f t="shared" si="42"/>
        <v>FFDFD3C0</v>
      </c>
      <c r="D399" t="s">
        <v>123</v>
      </c>
      <c r="E399">
        <v>21</v>
      </c>
      <c r="F399">
        <v>1021</v>
      </c>
      <c r="G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"17:59:17.305"</f>
        <v>17:59:17.305</v>
      </c>
      <c r="T399" t="str">
        <f>"17:59:17.105"</f>
        <v>17:59:17.105</v>
      </c>
      <c r="U399" t="str">
        <f t="shared" si="39"/>
        <v>A334DD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9</v>
      </c>
      <c r="AF399" t="s">
        <v>141</v>
      </c>
      <c r="AG399">
        <v>0</v>
      </c>
      <c r="AH399">
        <v>3</v>
      </c>
      <c r="AI399">
        <v>1</v>
      </c>
      <c r="AJ399">
        <v>0</v>
      </c>
      <c r="AK399" t="s">
        <v>438</v>
      </c>
      <c r="AL399">
        <v>64.758031000000003</v>
      </c>
      <c r="AM399" t="s">
        <v>439</v>
      </c>
      <c r="AN399">
        <v>-148.04671500000001</v>
      </c>
      <c r="AO399">
        <v>100</v>
      </c>
      <c r="AP399">
        <v>1600</v>
      </c>
      <c r="AQ399" t="s">
        <v>138</v>
      </c>
      <c r="AR399">
        <v>-119</v>
      </c>
      <c r="AS399">
        <v>14</v>
      </c>
      <c r="AT399">
        <v>-256</v>
      </c>
      <c r="BB399" t="str">
        <f t="shared" si="40"/>
        <v>0610</v>
      </c>
      <c r="BC399">
        <v>1</v>
      </c>
      <c r="BD399" t="str">
        <f t="shared" si="41"/>
        <v xml:space="preserve">N3054V  </v>
      </c>
      <c r="BE399">
        <v>2</v>
      </c>
      <c r="BG399">
        <v>0</v>
      </c>
      <c r="BH399">
        <v>0</v>
      </c>
      <c r="BI399">
        <v>0</v>
      </c>
      <c r="BJ399">
        <v>1600</v>
      </c>
      <c r="BK399">
        <v>0</v>
      </c>
      <c r="BL399" t="s">
        <v>373</v>
      </c>
      <c r="BM399">
        <v>1</v>
      </c>
      <c r="BN399">
        <v>1</v>
      </c>
      <c r="BO399">
        <v>1</v>
      </c>
      <c r="BP399">
        <v>0</v>
      </c>
      <c r="BS399">
        <v>0</v>
      </c>
      <c r="BT399">
        <v>0</v>
      </c>
      <c r="BU399">
        <v>0</v>
      </c>
      <c r="CE399" t="str">
        <f>"17:59:17.312"</f>
        <v>17:59:17.312</v>
      </c>
      <c r="CF399">
        <v>312263417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5</v>
      </c>
      <c r="CY399">
        <v>7</v>
      </c>
      <c r="CZ399" t="s">
        <v>130</v>
      </c>
      <c r="DA399">
        <v>308</v>
      </c>
      <c r="DB399">
        <v>1</v>
      </c>
      <c r="DC399" t="s">
        <v>363</v>
      </c>
      <c r="DD399" t="s">
        <v>364</v>
      </c>
      <c r="DG399">
        <v>12697395</v>
      </c>
      <c r="DI399">
        <v>1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"04/23/2024 17:59:20.802"</f>
        <v>04/23/2024 17:59:20.802</v>
      </c>
      <c r="C400" t="str">
        <f t="shared" si="42"/>
        <v>FFDFD3C0</v>
      </c>
      <c r="D400" t="s">
        <v>139</v>
      </c>
      <c r="E400">
        <v>1</v>
      </c>
      <c r="H400">
        <v>216</v>
      </c>
      <c r="I400" t="s">
        <v>140</v>
      </c>
      <c r="J400" t="s">
        <v>141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"17:59:20.383"</f>
        <v>17:59:20.383</v>
      </c>
      <c r="T400" t="str">
        <f>"17:59:20.083"</f>
        <v>17:59:20.083</v>
      </c>
      <c r="U400" t="str">
        <f t="shared" si="39"/>
        <v>A334DD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9</v>
      </c>
      <c r="AF400" t="s">
        <v>141</v>
      </c>
      <c r="AG400">
        <v>0</v>
      </c>
      <c r="AH400">
        <v>3</v>
      </c>
      <c r="AI400">
        <v>1</v>
      </c>
      <c r="AJ400">
        <v>0</v>
      </c>
      <c r="AK400" t="s">
        <v>440</v>
      </c>
      <c r="AL400">
        <v>64.758202999999995</v>
      </c>
      <c r="AM400" t="s">
        <v>441</v>
      </c>
      <c r="AN400">
        <v>-148.05072799999999</v>
      </c>
      <c r="AO400">
        <v>100</v>
      </c>
      <c r="AP400">
        <v>1600</v>
      </c>
      <c r="AQ400" t="s">
        <v>138</v>
      </c>
      <c r="AR400">
        <v>-119</v>
      </c>
      <c r="AS400">
        <v>13</v>
      </c>
      <c r="AT400">
        <v>-64</v>
      </c>
      <c r="BB400" t="str">
        <f t="shared" si="40"/>
        <v>0610</v>
      </c>
      <c r="BC400">
        <v>1</v>
      </c>
      <c r="BD400" t="str">
        <f t="shared" si="41"/>
        <v xml:space="preserve">N3054V  </v>
      </c>
      <c r="BE400">
        <v>2</v>
      </c>
      <c r="BG400">
        <v>0</v>
      </c>
      <c r="BH400">
        <v>0</v>
      </c>
      <c r="BI400">
        <v>0</v>
      </c>
      <c r="BJ400">
        <v>1600</v>
      </c>
      <c r="BK400">
        <v>0</v>
      </c>
      <c r="BL400" t="s">
        <v>373</v>
      </c>
      <c r="BM400">
        <v>1</v>
      </c>
      <c r="BN400">
        <v>1</v>
      </c>
      <c r="BO400">
        <v>1</v>
      </c>
      <c r="BP400">
        <v>0</v>
      </c>
      <c r="BS400">
        <v>0</v>
      </c>
      <c r="BT400">
        <v>0</v>
      </c>
      <c r="BU400">
        <v>0</v>
      </c>
      <c r="CE400" t="str">
        <f>"17:59:20.387"</f>
        <v>17:59:20.387</v>
      </c>
      <c r="CF400">
        <v>386962646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5</v>
      </c>
      <c r="CY400">
        <v>7</v>
      </c>
      <c r="CZ400" t="s">
        <v>130</v>
      </c>
      <c r="DA400">
        <v>308</v>
      </c>
      <c r="DB400">
        <v>1</v>
      </c>
      <c r="DC400" t="s">
        <v>363</v>
      </c>
      <c r="DD400" t="s">
        <v>364</v>
      </c>
      <c r="DG400">
        <v>12697560</v>
      </c>
      <c r="DI400">
        <v>1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"04/23/2024 17:59:20.802"</f>
        <v>04/23/2024 17:59:20.802</v>
      </c>
      <c r="C401" t="str">
        <f t="shared" si="42"/>
        <v>FFDFD3C0</v>
      </c>
      <c r="D401" t="s">
        <v>123</v>
      </c>
      <c r="E401">
        <v>21</v>
      </c>
      <c r="F401">
        <v>1021</v>
      </c>
      <c r="G401" t="s">
        <v>124</v>
      </c>
      <c r="J401" t="s">
        <v>125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"17:59:20.383"</f>
        <v>17:59:20.383</v>
      </c>
      <c r="T401" t="str">
        <f>"17:59:20.083"</f>
        <v>17:59:20.083</v>
      </c>
      <c r="U401" t="str">
        <f t="shared" si="39"/>
        <v>A334DD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9</v>
      </c>
      <c r="AF401" t="s">
        <v>141</v>
      </c>
      <c r="AG401">
        <v>0</v>
      </c>
      <c r="AH401">
        <v>3</v>
      </c>
      <c r="AI401">
        <v>1</v>
      </c>
      <c r="AJ401">
        <v>0</v>
      </c>
      <c r="AK401" t="s">
        <v>440</v>
      </c>
      <c r="AL401">
        <v>64.758202999999995</v>
      </c>
      <c r="AM401" t="s">
        <v>441</v>
      </c>
      <c r="AN401">
        <v>-148.05072799999999</v>
      </c>
      <c r="AO401">
        <v>100</v>
      </c>
      <c r="AP401">
        <v>1600</v>
      </c>
      <c r="AQ401" t="s">
        <v>138</v>
      </c>
      <c r="AR401">
        <v>-119</v>
      </c>
      <c r="AS401">
        <v>13</v>
      </c>
      <c r="AT401">
        <v>-64</v>
      </c>
      <c r="BB401" t="str">
        <f t="shared" si="40"/>
        <v>0610</v>
      </c>
      <c r="BC401">
        <v>1</v>
      </c>
      <c r="BD401" t="str">
        <f t="shared" si="41"/>
        <v xml:space="preserve">N3054V  </v>
      </c>
      <c r="BE401">
        <v>2</v>
      </c>
      <c r="BG401">
        <v>0</v>
      </c>
      <c r="BH401">
        <v>0</v>
      </c>
      <c r="BI401">
        <v>0</v>
      </c>
      <c r="BJ401">
        <v>1600</v>
      </c>
      <c r="BK401">
        <v>0</v>
      </c>
      <c r="BL401" t="s">
        <v>373</v>
      </c>
      <c r="BM401">
        <v>1</v>
      </c>
      <c r="BN401">
        <v>1</v>
      </c>
      <c r="BO401">
        <v>1</v>
      </c>
      <c r="BP401">
        <v>0</v>
      </c>
      <c r="BS401">
        <v>0</v>
      </c>
      <c r="BT401">
        <v>0</v>
      </c>
      <c r="BU401">
        <v>0</v>
      </c>
      <c r="CE401" t="str">
        <f>"17:59:20.387"</f>
        <v>17:59:20.387</v>
      </c>
      <c r="CF401">
        <v>386962646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5</v>
      </c>
      <c r="CY401">
        <v>7</v>
      </c>
      <c r="CZ401" t="s">
        <v>130</v>
      </c>
      <c r="DA401">
        <v>308</v>
      </c>
      <c r="DB401">
        <v>1</v>
      </c>
      <c r="DC401" t="s">
        <v>363</v>
      </c>
      <c r="DD401" t="s">
        <v>364</v>
      </c>
      <c r="DG401">
        <v>12697560</v>
      </c>
      <c r="DI401">
        <v>1</v>
      </c>
      <c r="DJ401">
        <v>0</v>
      </c>
      <c r="DK401">
        <v>1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"04/23/2024 17:59:22.849"</f>
        <v>04/23/2024 17:59:22.849</v>
      </c>
      <c r="C402" t="str">
        <f t="shared" si="42"/>
        <v>FFDFD3C0</v>
      </c>
      <c r="D402" t="s">
        <v>139</v>
      </c>
      <c r="E402">
        <v>1</v>
      </c>
      <c r="H402">
        <v>216</v>
      </c>
      <c r="I402" t="s">
        <v>140</v>
      </c>
      <c r="J402" t="s">
        <v>141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"17:59:22.406"</f>
        <v>17:59:22.406</v>
      </c>
      <c r="T402" t="str">
        <f>"17:59:22.106"</f>
        <v>17:59:22.106</v>
      </c>
      <c r="U402" t="str">
        <f t="shared" si="39"/>
        <v>A334DD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9</v>
      </c>
      <c r="AF402" t="s">
        <v>141</v>
      </c>
      <c r="AG402">
        <v>0</v>
      </c>
      <c r="AH402">
        <v>3</v>
      </c>
      <c r="AI402">
        <v>1</v>
      </c>
      <c r="AJ402">
        <v>0</v>
      </c>
      <c r="AK402" t="s">
        <v>374</v>
      </c>
      <c r="AL402">
        <v>64.758309999999994</v>
      </c>
      <c r="AM402" t="s">
        <v>442</v>
      </c>
      <c r="AN402">
        <v>-148.05336700000001</v>
      </c>
      <c r="AO402">
        <v>100</v>
      </c>
      <c r="AP402">
        <v>1600</v>
      </c>
      <c r="AQ402" t="s">
        <v>138</v>
      </c>
      <c r="AR402">
        <v>-119</v>
      </c>
      <c r="AS402">
        <v>11</v>
      </c>
      <c r="AT402">
        <v>128</v>
      </c>
      <c r="BB402" t="str">
        <f t="shared" si="40"/>
        <v>0610</v>
      </c>
      <c r="BC402">
        <v>1</v>
      </c>
      <c r="BD402" t="str">
        <f t="shared" si="41"/>
        <v xml:space="preserve">N3054V  </v>
      </c>
      <c r="BE402">
        <v>2</v>
      </c>
      <c r="BG402">
        <v>0</v>
      </c>
      <c r="BH402">
        <v>0</v>
      </c>
      <c r="BI402">
        <v>0</v>
      </c>
      <c r="BJ402">
        <v>1600</v>
      </c>
      <c r="BK402">
        <v>0</v>
      </c>
      <c r="BL402" t="s">
        <v>373</v>
      </c>
      <c r="BM402">
        <v>1</v>
      </c>
      <c r="BN402">
        <v>1</v>
      </c>
      <c r="BO402">
        <v>1</v>
      </c>
      <c r="BP402">
        <v>0</v>
      </c>
      <c r="BS402">
        <v>0</v>
      </c>
      <c r="BT402">
        <v>0</v>
      </c>
      <c r="BU402">
        <v>0</v>
      </c>
      <c r="CE402" t="str">
        <f>"17:59:22.412"</f>
        <v>17:59:22.412</v>
      </c>
      <c r="CF402">
        <v>411764591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5</v>
      </c>
      <c r="CY402">
        <v>7</v>
      </c>
      <c r="CZ402" t="s">
        <v>130</v>
      </c>
      <c r="DA402">
        <v>308</v>
      </c>
      <c r="DB402">
        <v>0</v>
      </c>
      <c r="DC402" t="s">
        <v>363</v>
      </c>
      <c r="DD402" t="s">
        <v>364</v>
      </c>
      <c r="DG402">
        <v>4849706</v>
      </c>
      <c r="DI402">
        <v>1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>"04/23/2024 17:59:22.849"</f>
        <v>04/23/2024 17:59:22.849</v>
      </c>
      <c r="C403" t="str">
        <f t="shared" si="42"/>
        <v>FFDFD3C0</v>
      </c>
      <c r="D403" t="s">
        <v>123</v>
      </c>
      <c r="E403">
        <v>21</v>
      </c>
      <c r="F403">
        <v>1021</v>
      </c>
      <c r="G403" t="s">
        <v>124</v>
      </c>
      <c r="J403" t="s">
        <v>125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"17:59:22.406"</f>
        <v>17:59:22.406</v>
      </c>
      <c r="T403" t="str">
        <f>"17:59:22.106"</f>
        <v>17:59:22.106</v>
      </c>
      <c r="U403" t="str">
        <f t="shared" si="39"/>
        <v>A334DD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9</v>
      </c>
      <c r="AF403" t="s">
        <v>141</v>
      </c>
      <c r="AG403">
        <v>0</v>
      </c>
      <c r="AH403">
        <v>3</v>
      </c>
      <c r="AI403">
        <v>1</v>
      </c>
      <c r="AJ403">
        <v>0</v>
      </c>
      <c r="AK403" t="s">
        <v>374</v>
      </c>
      <c r="AL403">
        <v>64.758309999999994</v>
      </c>
      <c r="AM403" t="s">
        <v>442</v>
      </c>
      <c r="AN403">
        <v>-148.05336700000001</v>
      </c>
      <c r="AO403">
        <v>100</v>
      </c>
      <c r="AP403">
        <v>1600</v>
      </c>
      <c r="AQ403" t="s">
        <v>138</v>
      </c>
      <c r="AR403">
        <v>-119</v>
      </c>
      <c r="AS403">
        <v>11</v>
      </c>
      <c r="AT403">
        <v>128</v>
      </c>
      <c r="BB403" t="str">
        <f t="shared" si="40"/>
        <v>0610</v>
      </c>
      <c r="BC403">
        <v>1</v>
      </c>
      <c r="BD403" t="str">
        <f t="shared" si="41"/>
        <v xml:space="preserve">N3054V  </v>
      </c>
      <c r="BE403">
        <v>2</v>
      </c>
      <c r="BG403">
        <v>0</v>
      </c>
      <c r="BH403">
        <v>0</v>
      </c>
      <c r="BI403">
        <v>0</v>
      </c>
      <c r="BJ403">
        <v>1600</v>
      </c>
      <c r="BK403">
        <v>0</v>
      </c>
      <c r="BL403" t="s">
        <v>373</v>
      </c>
      <c r="BM403">
        <v>1</v>
      </c>
      <c r="BN403">
        <v>1</v>
      </c>
      <c r="BO403">
        <v>1</v>
      </c>
      <c r="BP403">
        <v>0</v>
      </c>
      <c r="BS403">
        <v>0</v>
      </c>
      <c r="BT403">
        <v>0</v>
      </c>
      <c r="BU403">
        <v>0</v>
      </c>
      <c r="CE403" t="str">
        <f>"17:59:22.412"</f>
        <v>17:59:22.412</v>
      </c>
      <c r="CF403">
        <v>411764591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5</v>
      </c>
      <c r="CY403">
        <v>7</v>
      </c>
      <c r="CZ403" t="s">
        <v>130</v>
      </c>
      <c r="DA403">
        <v>308</v>
      </c>
      <c r="DB403">
        <v>0</v>
      </c>
      <c r="DC403" t="s">
        <v>363</v>
      </c>
      <c r="DD403" t="s">
        <v>364</v>
      </c>
      <c r="DG403">
        <v>4849706</v>
      </c>
      <c r="DI403">
        <v>1</v>
      </c>
      <c r="DJ403">
        <v>0</v>
      </c>
      <c r="DK403">
        <v>1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>"04/23/2024 17:59:24.708"</f>
        <v>04/23/2024 17:59:24.708</v>
      </c>
      <c r="C404" t="str">
        <f t="shared" si="42"/>
        <v>FFDFD3C0</v>
      </c>
      <c r="D404" t="s">
        <v>123</v>
      </c>
      <c r="E404">
        <v>21</v>
      </c>
      <c r="F404">
        <v>1021</v>
      </c>
      <c r="G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ref="S404:T406" si="43">"17:59:24.344"</f>
        <v>17:59:24.344</v>
      </c>
      <c r="T404" t="str">
        <f t="shared" si="43"/>
        <v>17:59:24.344</v>
      </c>
      <c r="U404" t="str">
        <f t="shared" si="39"/>
        <v>A334DD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9</v>
      </c>
      <c r="AF404" t="s">
        <v>141</v>
      </c>
      <c r="AG404">
        <v>0</v>
      </c>
      <c r="AH404">
        <v>3</v>
      </c>
      <c r="AI404">
        <v>1</v>
      </c>
      <c r="AJ404">
        <v>0</v>
      </c>
      <c r="AK404" t="s">
        <v>443</v>
      </c>
      <c r="AL404">
        <v>64.758418000000006</v>
      </c>
      <c r="AM404" t="s">
        <v>444</v>
      </c>
      <c r="AN404">
        <v>-148.05570599999999</v>
      </c>
      <c r="AO404">
        <v>100</v>
      </c>
      <c r="AP404">
        <v>1600</v>
      </c>
      <c r="AQ404" t="s">
        <v>138</v>
      </c>
      <c r="AR404">
        <v>-117</v>
      </c>
      <c r="AS404">
        <v>8</v>
      </c>
      <c r="AT404">
        <v>128</v>
      </c>
      <c r="BB404" t="str">
        <f t="shared" si="40"/>
        <v>0610</v>
      </c>
      <c r="BC404">
        <v>1</v>
      </c>
      <c r="BD404" t="str">
        <f t="shared" si="41"/>
        <v xml:space="preserve">N3054V  </v>
      </c>
      <c r="BE404">
        <v>2</v>
      </c>
      <c r="BG404">
        <v>0</v>
      </c>
      <c r="BH404">
        <v>0</v>
      </c>
      <c r="BI404">
        <v>0</v>
      </c>
      <c r="BJ404">
        <v>1625</v>
      </c>
      <c r="BK404">
        <v>25</v>
      </c>
      <c r="BL404" t="s">
        <v>373</v>
      </c>
      <c r="BM404">
        <v>1</v>
      </c>
      <c r="BN404">
        <v>1</v>
      </c>
      <c r="BO404">
        <v>1</v>
      </c>
      <c r="BP404">
        <v>0</v>
      </c>
      <c r="BS404">
        <v>0</v>
      </c>
      <c r="BT404">
        <v>0</v>
      </c>
      <c r="BU404">
        <v>0</v>
      </c>
      <c r="CE404" t="str">
        <f>"17:59:24.347"</f>
        <v>17:59:24.347</v>
      </c>
      <c r="CF404">
        <v>346575319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130</v>
      </c>
      <c r="DA404">
        <v>308</v>
      </c>
      <c r="DB404">
        <v>0</v>
      </c>
      <c r="DC404" t="s">
        <v>363</v>
      </c>
      <c r="DD404" t="s">
        <v>364</v>
      </c>
      <c r="DG404">
        <v>4849801</v>
      </c>
      <c r="DI404">
        <v>1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>"04/23/2024 17:59:24.708"</f>
        <v>04/23/2024 17:59:24.708</v>
      </c>
      <c r="C405" t="str">
        <f t="shared" si="42"/>
        <v>FFDFD3C0</v>
      </c>
      <c r="D405" t="s">
        <v>139</v>
      </c>
      <c r="E405">
        <v>1</v>
      </c>
      <c r="H405">
        <v>216</v>
      </c>
      <c r="I405" t="s">
        <v>140</v>
      </c>
      <c r="J405" t="s">
        <v>141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43"/>
        <v>17:59:24.344</v>
      </c>
      <c r="T405" t="str">
        <f t="shared" si="43"/>
        <v>17:59:24.344</v>
      </c>
      <c r="U405" t="str">
        <f t="shared" si="39"/>
        <v>A334DD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9</v>
      </c>
      <c r="AF405" t="s">
        <v>141</v>
      </c>
      <c r="AG405">
        <v>0</v>
      </c>
      <c r="AH405">
        <v>3</v>
      </c>
      <c r="AI405">
        <v>1</v>
      </c>
      <c r="AJ405">
        <v>0</v>
      </c>
      <c r="AK405" t="s">
        <v>443</v>
      </c>
      <c r="AL405">
        <v>64.758418000000006</v>
      </c>
      <c r="AM405" t="s">
        <v>444</v>
      </c>
      <c r="AN405">
        <v>-148.05570599999999</v>
      </c>
      <c r="AO405">
        <v>100</v>
      </c>
      <c r="AP405">
        <v>1600</v>
      </c>
      <c r="AQ405" t="s">
        <v>138</v>
      </c>
      <c r="AR405">
        <v>-117</v>
      </c>
      <c r="AS405">
        <v>8</v>
      </c>
      <c r="AT405">
        <v>128</v>
      </c>
      <c r="BB405" t="str">
        <f t="shared" si="40"/>
        <v>0610</v>
      </c>
      <c r="BC405">
        <v>1</v>
      </c>
      <c r="BD405" t="str">
        <f t="shared" si="41"/>
        <v xml:space="preserve">N3054V  </v>
      </c>
      <c r="BE405">
        <v>2</v>
      </c>
      <c r="BG405">
        <v>0</v>
      </c>
      <c r="BH405">
        <v>0</v>
      </c>
      <c r="BI405">
        <v>0</v>
      </c>
      <c r="BJ405">
        <v>1625</v>
      </c>
      <c r="BK405">
        <v>25</v>
      </c>
      <c r="BL405" t="s">
        <v>373</v>
      </c>
      <c r="BM405">
        <v>1</v>
      </c>
      <c r="BN405">
        <v>1</v>
      </c>
      <c r="BO405">
        <v>1</v>
      </c>
      <c r="BP405">
        <v>0</v>
      </c>
      <c r="BS405">
        <v>0</v>
      </c>
      <c r="BT405">
        <v>0</v>
      </c>
      <c r="BU405">
        <v>0</v>
      </c>
      <c r="CE405" t="str">
        <f>"17:59:24.347"</f>
        <v>17:59:24.347</v>
      </c>
      <c r="CF405">
        <v>346575319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130</v>
      </c>
      <c r="DA405">
        <v>308</v>
      </c>
      <c r="DB405">
        <v>0</v>
      </c>
      <c r="DC405" t="s">
        <v>363</v>
      </c>
      <c r="DD405" t="s">
        <v>364</v>
      </c>
      <c r="DG405">
        <v>4849801</v>
      </c>
      <c r="DI405">
        <v>1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>"04/23/2024 17:59:24.817"</f>
        <v>04/23/2024 17:59:24.817</v>
      </c>
      <c r="C406" t="str">
        <f t="shared" si="42"/>
        <v>FFDFD3C0</v>
      </c>
      <c r="D406" t="s">
        <v>133</v>
      </c>
      <c r="E406">
        <v>20</v>
      </c>
      <c r="H406">
        <v>329</v>
      </c>
      <c r="I406" t="s">
        <v>134</v>
      </c>
      <c r="J406" t="s">
        <v>135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 t="shared" si="43"/>
        <v>17:59:24.344</v>
      </c>
      <c r="T406" t="str">
        <f t="shared" si="43"/>
        <v>17:59:24.344</v>
      </c>
      <c r="U406" t="str">
        <f t="shared" si="39"/>
        <v>A334DD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9</v>
      </c>
      <c r="AF406" t="s">
        <v>141</v>
      </c>
      <c r="AG406">
        <v>0</v>
      </c>
      <c r="AH406">
        <v>3</v>
      </c>
      <c r="AI406">
        <v>1</v>
      </c>
      <c r="AJ406">
        <v>0</v>
      </c>
      <c r="AK406" t="s">
        <v>443</v>
      </c>
      <c r="AL406">
        <v>64.758418000000006</v>
      </c>
      <c r="AM406" t="s">
        <v>444</v>
      </c>
      <c r="AN406">
        <v>-148.05570599999999</v>
      </c>
      <c r="AO406">
        <v>100</v>
      </c>
      <c r="AP406">
        <v>1600</v>
      </c>
      <c r="AQ406" t="s">
        <v>138</v>
      </c>
      <c r="AR406">
        <v>-117</v>
      </c>
      <c r="AS406">
        <v>8</v>
      </c>
      <c r="AT406">
        <v>128</v>
      </c>
      <c r="BB406" t="str">
        <f t="shared" si="40"/>
        <v>0610</v>
      </c>
      <c r="BC406">
        <v>1</v>
      </c>
      <c r="BD406" t="str">
        <f t="shared" si="41"/>
        <v xml:space="preserve">N3054V  </v>
      </c>
      <c r="BE406">
        <v>2</v>
      </c>
      <c r="BG406">
        <v>0</v>
      </c>
      <c r="BH406">
        <v>0</v>
      </c>
      <c r="BI406">
        <v>0</v>
      </c>
      <c r="BJ406">
        <v>1625</v>
      </c>
      <c r="BK406">
        <v>25</v>
      </c>
      <c r="BL406" t="s">
        <v>373</v>
      </c>
      <c r="BM406">
        <v>1</v>
      </c>
      <c r="BN406">
        <v>1</v>
      </c>
      <c r="BO406">
        <v>1</v>
      </c>
      <c r="BP406">
        <v>0</v>
      </c>
      <c r="BS406">
        <v>0</v>
      </c>
      <c r="BT406">
        <v>0</v>
      </c>
      <c r="BU406">
        <v>0</v>
      </c>
      <c r="CE406" t="str">
        <f>"17:59:24.347"</f>
        <v>17:59:24.347</v>
      </c>
      <c r="CF406">
        <v>346533541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3</v>
      </c>
      <c r="CY406">
        <v>7</v>
      </c>
      <c r="CZ406" t="s">
        <v>130</v>
      </c>
      <c r="DA406">
        <v>142</v>
      </c>
      <c r="DB406">
        <v>2</v>
      </c>
      <c r="DC406" t="s">
        <v>131</v>
      </c>
      <c r="DD406" t="s">
        <v>132</v>
      </c>
      <c r="DG406">
        <v>14168230</v>
      </c>
      <c r="DI406">
        <v>1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>"04/23/2024 17:59:26.286"</f>
        <v>04/23/2024 17:59:26.286</v>
      </c>
      <c r="C407" t="str">
        <f t="shared" si="42"/>
        <v>FFDFD3C0</v>
      </c>
      <c r="D407" t="s">
        <v>139</v>
      </c>
      <c r="E407">
        <v>1</v>
      </c>
      <c r="H407">
        <v>216</v>
      </c>
      <c r="I407" t="s">
        <v>140</v>
      </c>
      <c r="J407" t="s">
        <v>141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"17:59:25.273"</f>
        <v>17:59:25.273</v>
      </c>
      <c r="T407" t="str">
        <f>"17:59:24.773"</f>
        <v>17:59:24.773</v>
      </c>
      <c r="U407" t="str">
        <f t="shared" si="39"/>
        <v>A334DD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9</v>
      </c>
      <c r="AF407" t="s">
        <v>141</v>
      </c>
      <c r="AG407">
        <v>0</v>
      </c>
      <c r="AH407">
        <v>3</v>
      </c>
      <c r="AI407">
        <v>1</v>
      </c>
      <c r="AJ407">
        <v>0</v>
      </c>
      <c r="AK407" t="s">
        <v>445</v>
      </c>
      <c r="AL407">
        <v>64.758438999999996</v>
      </c>
      <c r="AM407" t="s">
        <v>446</v>
      </c>
      <c r="AN407">
        <v>-148.05690799999999</v>
      </c>
      <c r="AO407">
        <v>100</v>
      </c>
      <c r="AP407">
        <v>1600</v>
      </c>
      <c r="AQ407" t="s">
        <v>138</v>
      </c>
      <c r="AR407">
        <v>-117</v>
      </c>
      <c r="AS407">
        <v>8</v>
      </c>
      <c r="AT407">
        <v>128</v>
      </c>
      <c r="BB407" t="str">
        <f t="shared" si="40"/>
        <v>0610</v>
      </c>
      <c r="BC407">
        <v>1</v>
      </c>
      <c r="BD407" t="str">
        <f t="shared" si="41"/>
        <v xml:space="preserve">N3054V  </v>
      </c>
      <c r="BE407">
        <v>2</v>
      </c>
      <c r="BG407">
        <v>0</v>
      </c>
      <c r="BH407">
        <v>0</v>
      </c>
      <c r="BI407">
        <v>0</v>
      </c>
      <c r="BJ407">
        <v>1625</v>
      </c>
      <c r="BK407">
        <v>25</v>
      </c>
      <c r="BL407" t="s">
        <v>373</v>
      </c>
      <c r="BM407">
        <v>1</v>
      </c>
      <c r="BN407">
        <v>1</v>
      </c>
      <c r="BO407">
        <v>1</v>
      </c>
      <c r="BP407">
        <v>0</v>
      </c>
      <c r="BS407">
        <v>0</v>
      </c>
      <c r="BT407">
        <v>0</v>
      </c>
      <c r="BU407">
        <v>0</v>
      </c>
      <c r="CE407" t="str">
        <f>"17:59:25.276"</f>
        <v>17:59:25.276</v>
      </c>
      <c r="CF407">
        <v>276484338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130</v>
      </c>
      <c r="DA407">
        <v>308</v>
      </c>
      <c r="DB407">
        <v>1</v>
      </c>
      <c r="DC407" t="s">
        <v>363</v>
      </c>
      <c r="DD407" t="s">
        <v>364</v>
      </c>
      <c r="DG407">
        <v>12697826</v>
      </c>
      <c r="DI407">
        <v>1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>"04/23/2024 17:59:26.286"</f>
        <v>04/23/2024 17:59:26.286</v>
      </c>
      <c r="C408" t="str">
        <f t="shared" si="42"/>
        <v>FFDFD3C0</v>
      </c>
      <c r="D408" t="s">
        <v>123</v>
      </c>
      <c r="E408">
        <v>21</v>
      </c>
      <c r="F408">
        <v>1021</v>
      </c>
      <c r="G408" t="s">
        <v>124</v>
      </c>
      <c r="J408" t="s">
        <v>125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"17:59:25.273"</f>
        <v>17:59:25.273</v>
      </c>
      <c r="T408" t="str">
        <f>"17:59:24.773"</f>
        <v>17:59:24.773</v>
      </c>
      <c r="U408" t="str">
        <f t="shared" si="39"/>
        <v>A334DD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9</v>
      </c>
      <c r="AF408" t="s">
        <v>141</v>
      </c>
      <c r="AG408">
        <v>0</v>
      </c>
      <c r="AH408">
        <v>3</v>
      </c>
      <c r="AI408">
        <v>1</v>
      </c>
      <c r="AJ408">
        <v>0</v>
      </c>
      <c r="AK408" t="s">
        <v>445</v>
      </c>
      <c r="AL408">
        <v>64.758438999999996</v>
      </c>
      <c r="AM408" t="s">
        <v>446</v>
      </c>
      <c r="AN408">
        <v>-148.05690799999999</v>
      </c>
      <c r="AO408">
        <v>100</v>
      </c>
      <c r="AP408">
        <v>1600</v>
      </c>
      <c r="AQ408" t="s">
        <v>138</v>
      </c>
      <c r="AR408">
        <v>-117</v>
      </c>
      <c r="AS408">
        <v>8</v>
      </c>
      <c r="AT408">
        <v>128</v>
      </c>
      <c r="BB408" t="str">
        <f t="shared" si="40"/>
        <v>0610</v>
      </c>
      <c r="BC408">
        <v>1</v>
      </c>
      <c r="BD408" t="str">
        <f t="shared" si="41"/>
        <v xml:space="preserve">N3054V  </v>
      </c>
      <c r="BE408">
        <v>2</v>
      </c>
      <c r="BG408">
        <v>0</v>
      </c>
      <c r="BH408">
        <v>0</v>
      </c>
      <c r="BI408">
        <v>0</v>
      </c>
      <c r="BJ408">
        <v>1625</v>
      </c>
      <c r="BK408">
        <v>25</v>
      </c>
      <c r="BL408" t="s">
        <v>373</v>
      </c>
      <c r="BM408">
        <v>1</v>
      </c>
      <c r="BN408">
        <v>1</v>
      </c>
      <c r="BO408">
        <v>1</v>
      </c>
      <c r="BP408">
        <v>0</v>
      </c>
      <c r="BS408">
        <v>0</v>
      </c>
      <c r="BT408">
        <v>0</v>
      </c>
      <c r="BU408">
        <v>0</v>
      </c>
      <c r="CE408" t="str">
        <f>"17:59:25.276"</f>
        <v>17:59:25.276</v>
      </c>
      <c r="CF408">
        <v>276484338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130</v>
      </c>
      <c r="DA408">
        <v>308</v>
      </c>
      <c r="DB408">
        <v>1</v>
      </c>
      <c r="DC408" t="s">
        <v>363</v>
      </c>
      <c r="DD408" t="s">
        <v>364</v>
      </c>
      <c r="DG408">
        <v>12697826</v>
      </c>
      <c r="DI408">
        <v>1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"04/23/2024 17:59:26.286"</f>
        <v>04/23/2024 17:59:26.286</v>
      </c>
      <c r="C409" t="str">
        <f t="shared" si="42"/>
        <v>FFDFD3C0</v>
      </c>
      <c r="D409" t="s">
        <v>133</v>
      </c>
      <c r="E409">
        <v>20</v>
      </c>
      <c r="H409">
        <v>329</v>
      </c>
      <c r="I409" t="s">
        <v>134</v>
      </c>
      <c r="J409" t="s">
        <v>135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"17:59:25.273"</f>
        <v>17:59:25.273</v>
      </c>
      <c r="T409" t="str">
        <f>"17:59:24.773"</f>
        <v>17:59:24.773</v>
      </c>
      <c r="U409" t="str">
        <f t="shared" si="39"/>
        <v>A334DD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9</v>
      </c>
      <c r="AF409" t="s">
        <v>141</v>
      </c>
      <c r="AG409">
        <v>0</v>
      </c>
      <c r="AH409">
        <v>3</v>
      </c>
      <c r="AI409">
        <v>1</v>
      </c>
      <c r="AJ409">
        <v>0</v>
      </c>
      <c r="AK409" t="s">
        <v>445</v>
      </c>
      <c r="AL409">
        <v>64.758438999999996</v>
      </c>
      <c r="AM409" t="s">
        <v>446</v>
      </c>
      <c r="AN409">
        <v>-148.05690799999999</v>
      </c>
      <c r="AO409">
        <v>100</v>
      </c>
      <c r="AP409">
        <v>1600</v>
      </c>
      <c r="AQ409" t="s">
        <v>138</v>
      </c>
      <c r="AR409">
        <v>-117</v>
      </c>
      <c r="AS409">
        <v>8</v>
      </c>
      <c r="AT409">
        <v>128</v>
      </c>
      <c r="BB409" t="str">
        <f t="shared" si="40"/>
        <v>0610</v>
      </c>
      <c r="BC409">
        <v>1</v>
      </c>
      <c r="BD409" t="str">
        <f t="shared" si="41"/>
        <v xml:space="preserve">N3054V  </v>
      </c>
      <c r="BE409">
        <v>2</v>
      </c>
      <c r="BG409">
        <v>0</v>
      </c>
      <c r="BH409">
        <v>0</v>
      </c>
      <c r="BI409">
        <v>0</v>
      </c>
      <c r="BJ409">
        <v>1625</v>
      </c>
      <c r="BK409">
        <v>25</v>
      </c>
      <c r="BL409" t="s">
        <v>373</v>
      </c>
      <c r="BM409">
        <v>1</v>
      </c>
      <c r="BN409">
        <v>1</v>
      </c>
      <c r="BO409">
        <v>1</v>
      </c>
      <c r="BP409">
        <v>0</v>
      </c>
      <c r="BS409">
        <v>0</v>
      </c>
      <c r="BT409">
        <v>0</v>
      </c>
      <c r="BU409">
        <v>0</v>
      </c>
      <c r="CE409" t="str">
        <f>"17:59:25.276"</f>
        <v>17:59:25.276</v>
      </c>
      <c r="CF409">
        <v>276442841</v>
      </c>
      <c r="CS409">
        <v>3</v>
      </c>
      <c r="CT409">
        <v>2</v>
      </c>
      <c r="CU409">
        <v>0</v>
      </c>
      <c r="CV409">
        <v>2</v>
      </c>
      <c r="CW409">
        <v>0</v>
      </c>
      <c r="CX409">
        <v>2</v>
      </c>
      <c r="CY409">
        <v>7</v>
      </c>
      <c r="CZ409" t="s">
        <v>130</v>
      </c>
      <c r="DA409">
        <v>142</v>
      </c>
      <c r="DB409">
        <v>3</v>
      </c>
      <c r="DC409" t="s">
        <v>131</v>
      </c>
      <c r="DD409" t="s">
        <v>132</v>
      </c>
      <c r="DG409">
        <v>78702</v>
      </c>
      <c r="DI409">
        <v>1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"04/23/2024 17:59:28.676"</f>
        <v>04/23/2024 17:59:28.676</v>
      </c>
      <c r="C410" t="str">
        <f t="shared" si="42"/>
        <v>FFDFD3C0</v>
      </c>
      <c r="D410" t="s">
        <v>123</v>
      </c>
      <c r="E410">
        <v>21</v>
      </c>
      <c r="F410">
        <v>1021</v>
      </c>
      <c r="G410" t="s">
        <v>124</v>
      </c>
      <c r="J410" t="s">
        <v>125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"17:59:28.289"</f>
        <v>17:59:28.289</v>
      </c>
      <c r="T410" t="str">
        <f>"17:59:27.989"</f>
        <v>17:59:27.989</v>
      </c>
      <c r="U410" t="str">
        <f t="shared" si="39"/>
        <v>A334DD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9</v>
      </c>
      <c r="AF410" t="s">
        <v>141</v>
      </c>
      <c r="AG410">
        <v>0</v>
      </c>
      <c r="AH410">
        <v>3</v>
      </c>
      <c r="AI410">
        <v>1</v>
      </c>
      <c r="AJ410">
        <v>0</v>
      </c>
      <c r="AK410" t="s">
        <v>447</v>
      </c>
      <c r="AL410">
        <v>64.758545999999996</v>
      </c>
      <c r="AM410" t="s">
        <v>448</v>
      </c>
      <c r="AN410">
        <v>-148.06076999999999</v>
      </c>
      <c r="AO410">
        <v>100</v>
      </c>
      <c r="AP410">
        <v>1600</v>
      </c>
      <c r="AQ410" t="s">
        <v>138</v>
      </c>
      <c r="AR410">
        <v>-117</v>
      </c>
      <c r="AS410">
        <v>6</v>
      </c>
      <c r="AT410">
        <v>-192</v>
      </c>
      <c r="BB410" t="str">
        <f t="shared" si="40"/>
        <v>0610</v>
      </c>
      <c r="BC410">
        <v>1</v>
      </c>
      <c r="BD410" t="str">
        <f t="shared" si="41"/>
        <v xml:space="preserve">N3054V  </v>
      </c>
      <c r="BE410">
        <v>2</v>
      </c>
      <c r="BG410">
        <v>0</v>
      </c>
      <c r="BH410">
        <v>0</v>
      </c>
      <c r="BI410">
        <v>0</v>
      </c>
      <c r="BJ410">
        <v>1625</v>
      </c>
      <c r="BK410">
        <v>25</v>
      </c>
      <c r="BL410" t="s">
        <v>373</v>
      </c>
      <c r="BM410">
        <v>1</v>
      </c>
      <c r="BN410">
        <v>1</v>
      </c>
      <c r="BO410">
        <v>1</v>
      </c>
      <c r="BP410">
        <v>0</v>
      </c>
      <c r="BS410">
        <v>0</v>
      </c>
      <c r="BT410">
        <v>0</v>
      </c>
      <c r="BU410">
        <v>0</v>
      </c>
      <c r="CE410" t="str">
        <f>"17:59:28.291"</f>
        <v>17:59:28.291</v>
      </c>
      <c r="CF410">
        <v>291189428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6</v>
      </c>
      <c r="CY410">
        <v>7</v>
      </c>
      <c r="CZ410" t="s">
        <v>130</v>
      </c>
      <c r="DA410">
        <v>308</v>
      </c>
      <c r="DB410">
        <v>1</v>
      </c>
      <c r="DC410" t="s">
        <v>363</v>
      </c>
      <c r="DD410" t="s">
        <v>364</v>
      </c>
      <c r="DG410">
        <v>12697996</v>
      </c>
      <c r="DI410">
        <v>1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"04/23/2024 17:59:28.676"</f>
        <v>04/23/2024 17:59:28.676</v>
      </c>
      <c r="C411" t="str">
        <f t="shared" si="42"/>
        <v>FFDFD3C0</v>
      </c>
      <c r="D411" t="s">
        <v>133</v>
      </c>
      <c r="E411">
        <v>20</v>
      </c>
      <c r="H411">
        <v>329</v>
      </c>
      <c r="I411" t="s">
        <v>134</v>
      </c>
      <c r="J411" t="s">
        <v>135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"17:59:28.289"</f>
        <v>17:59:28.289</v>
      </c>
      <c r="T411" t="str">
        <f>"17:59:27.989"</f>
        <v>17:59:27.989</v>
      </c>
      <c r="U411" t="str">
        <f t="shared" si="39"/>
        <v>A334DD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9</v>
      </c>
      <c r="AF411" t="s">
        <v>141</v>
      </c>
      <c r="AG411">
        <v>0</v>
      </c>
      <c r="AH411">
        <v>3</v>
      </c>
      <c r="AI411">
        <v>1</v>
      </c>
      <c r="AJ411">
        <v>0</v>
      </c>
      <c r="AK411" t="s">
        <v>447</v>
      </c>
      <c r="AL411">
        <v>64.758545999999996</v>
      </c>
      <c r="AM411" t="s">
        <v>448</v>
      </c>
      <c r="AN411">
        <v>-148.06076999999999</v>
      </c>
      <c r="AO411">
        <v>100</v>
      </c>
      <c r="AP411">
        <v>1600</v>
      </c>
      <c r="AQ411" t="s">
        <v>138</v>
      </c>
      <c r="AR411">
        <v>-117</v>
      </c>
      <c r="AS411">
        <v>6</v>
      </c>
      <c r="AT411">
        <v>-192</v>
      </c>
      <c r="BB411" t="str">
        <f t="shared" si="40"/>
        <v>0610</v>
      </c>
      <c r="BC411">
        <v>1</v>
      </c>
      <c r="BD411" t="str">
        <f t="shared" si="41"/>
        <v xml:space="preserve">N3054V  </v>
      </c>
      <c r="BE411">
        <v>2</v>
      </c>
      <c r="BG411">
        <v>0</v>
      </c>
      <c r="BH411">
        <v>0</v>
      </c>
      <c r="BI411">
        <v>0</v>
      </c>
      <c r="BJ411">
        <v>1625</v>
      </c>
      <c r="BK411">
        <v>25</v>
      </c>
      <c r="BL411" t="s">
        <v>373</v>
      </c>
      <c r="BM411">
        <v>1</v>
      </c>
      <c r="BN411">
        <v>1</v>
      </c>
      <c r="BO411">
        <v>1</v>
      </c>
      <c r="BP411">
        <v>0</v>
      </c>
      <c r="BS411">
        <v>0</v>
      </c>
      <c r="BT411">
        <v>0</v>
      </c>
      <c r="BU411">
        <v>0</v>
      </c>
      <c r="CE411" t="str">
        <f>"17:59:28.291"</f>
        <v>17:59:28.291</v>
      </c>
      <c r="CF411">
        <v>291148810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3</v>
      </c>
      <c r="CY411">
        <v>7</v>
      </c>
      <c r="CZ411" t="s">
        <v>130</v>
      </c>
      <c r="DA411">
        <v>142</v>
      </c>
      <c r="DB411">
        <v>2</v>
      </c>
      <c r="DC411" t="s">
        <v>131</v>
      </c>
      <c r="DD411" t="s">
        <v>132</v>
      </c>
      <c r="DG411">
        <v>14168461</v>
      </c>
      <c r="DI411">
        <v>1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"04/23/2024 17:59:28.676"</f>
        <v>04/23/2024 17:59:28.676</v>
      </c>
      <c r="C412" t="str">
        <f t="shared" si="42"/>
        <v>FFDFD3C0</v>
      </c>
      <c r="D412" t="s">
        <v>139</v>
      </c>
      <c r="E412">
        <v>1</v>
      </c>
      <c r="H412">
        <v>216</v>
      </c>
      <c r="I412" t="s">
        <v>140</v>
      </c>
      <c r="J412" t="s">
        <v>141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"17:59:28.289"</f>
        <v>17:59:28.289</v>
      </c>
      <c r="T412" t="str">
        <f>"17:59:27.989"</f>
        <v>17:59:27.989</v>
      </c>
      <c r="U412" t="str">
        <f t="shared" si="39"/>
        <v>A334DD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9</v>
      </c>
      <c r="AF412" t="s">
        <v>141</v>
      </c>
      <c r="AG412">
        <v>0</v>
      </c>
      <c r="AH412">
        <v>3</v>
      </c>
      <c r="AI412">
        <v>1</v>
      </c>
      <c r="AJ412">
        <v>0</v>
      </c>
      <c r="AK412" t="s">
        <v>447</v>
      </c>
      <c r="AL412">
        <v>64.758545999999996</v>
      </c>
      <c r="AM412" t="s">
        <v>448</v>
      </c>
      <c r="AN412">
        <v>-148.06076999999999</v>
      </c>
      <c r="AO412">
        <v>100</v>
      </c>
      <c r="AP412">
        <v>1600</v>
      </c>
      <c r="AQ412" t="s">
        <v>138</v>
      </c>
      <c r="AR412">
        <v>-117</v>
      </c>
      <c r="AS412">
        <v>6</v>
      </c>
      <c r="AT412">
        <v>-192</v>
      </c>
      <c r="BB412" t="str">
        <f t="shared" si="40"/>
        <v>0610</v>
      </c>
      <c r="BC412">
        <v>1</v>
      </c>
      <c r="BD412" t="str">
        <f t="shared" si="41"/>
        <v xml:space="preserve">N3054V  </v>
      </c>
      <c r="BE412">
        <v>2</v>
      </c>
      <c r="BG412">
        <v>0</v>
      </c>
      <c r="BH412">
        <v>0</v>
      </c>
      <c r="BI412">
        <v>0</v>
      </c>
      <c r="BJ412">
        <v>1625</v>
      </c>
      <c r="BK412">
        <v>25</v>
      </c>
      <c r="BL412" t="s">
        <v>373</v>
      </c>
      <c r="BM412">
        <v>1</v>
      </c>
      <c r="BN412">
        <v>1</v>
      </c>
      <c r="BO412">
        <v>1</v>
      </c>
      <c r="BP412">
        <v>0</v>
      </c>
      <c r="BS412">
        <v>0</v>
      </c>
      <c r="BT412">
        <v>0</v>
      </c>
      <c r="BU412">
        <v>0</v>
      </c>
      <c r="CE412" t="str">
        <f>"17:59:28.291"</f>
        <v>17:59:28.291</v>
      </c>
      <c r="CF412">
        <v>291189428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6</v>
      </c>
      <c r="CY412">
        <v>7</v>
      </c>
      <c r="CZ412" t="s">
        <v>130</v>
      </c>
      <c r="DA412">
        <v>308</v>
      </c>
      <c r="DB412">
        <v>1</v>
      </c>
      <c r="DC412" t="s">
        <v>363</v>
      </c>
      <c r="DD412" t="s">
        <v>364</v>
      </c>
      <c r="DG412">
        <v>12697996</v>
      </c>
      <c r="DI412">
        <v>1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"04/23/2024 17:59:29.770"</f>
        <v>04/23/2024 17:59:29.770</v>
      </c>
      <c r="C413" t="str">
        <f t="shared" si="42"/>
        <v>FFDFD3C0</v>
      </c>
      <c r="D413" t="s">
        <v>123</v>
      </c>
      <c r="E413">
        <v>21</v>
      </c>
      <c r="F413">
        <v>1021</v>
      </c>
      <c r="G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"17:59:29.430"</f>
        <v>17:59:29.430</v>
      </c>
      <c r="T413" t="str">
        <f>"17:59:29.430"</f>
        <v>17:59:29.430</v>
      </c>
      <c r="U413" t="str">
        <f t="shared" si="39"/>
        <v>A334DD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9</v>
      </c>
      <c r="AF413" t="s">
        <v>141</v>
      </c>
      <c r="AG413">
        <v>0</v>
      </c>
      <c r="AH413">
        <v>3</v>
      </c>
      <c r="AI413">
        <v>1</v>
      </c>
      <c r="AJ413">
        <v>0</v>
      </c>
      <c r="AK413" t="s">
        <v>447</v>
      </c>
      <c r="AL413">
        <v>64.758545999999996</v>
      </c>
      <c r="AM413" t="s">
        <v>449</v>
      </c>
      <c r="AN413">
        <v>-148.062186</v>
      </c>
      <c r="AO413">
        <v>100</v>
      </c>
      <c r="AP413">
        <v>1600</v>
      </c>
      <c r="AQ413" t="s">
        <v>138</v>
      </c>
      <c r="AR413">
        <v>-117</v>
      </c>
      <c r="AS413">
        <v>5</v>
      </c>
      <c r="AT413">
        <v>-384</v>
      </c>
      <c r="BB413" t="str">
        <f t="shared" si="40"/>
        <v>0610</v>
      </c>
      <c r="BC413">
        <v>1</v>
      </c>
      <c r="BD413" t="str">
        <f t="shared" si="41"/>
        <v xml:space="preserve">N3054V  </v>
      </c>
      <c r="BE413">
        <v>2</v>
      </c>
      <c r="BG413">
        <v>0</v>
      </c>
      <c r="BH413">
        <v>0</v>
      </c>
      <c r="BI413">
        <v>0</v>
      </c>
      <c r="BJ413">
        <v>1600</v>
      </c>
      <c r="BK413">
        <v>0</v>
      </c>
      <c r="BL413" t="s">
        <v>373</v>
      </c>
      <c r="BM413">
        <v>1</v>
      </c>
      <c r="BN413">
        <v>1</v>
      </c>
      <c r="BO413">
        <v>1</v>
      </c>
      <c r="BP413">
        <v>0</v>
      </c>
      <c r="BS413">
        <v>0</v>
      </c>
      <c r="BT413">
        <v>0</v>
      </c>
      <c r="BU413">
        <v>0</v>
      </c>
      <c r="CE413" t="str">
        <f>"17:59:29.431"</f>
        <v>17:59:29.431</v>
      </c>
      <c r="CF413">
        <v>431077917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6</v>
      </c>
      <c r="CY413">
        <v>7</v>
      </c>
      <c r="CZ413" t="s">
        <v>130</v>
      </c>
      <c r="DA413">
        <v>308</v>
      </c>
      <c r="DB413">
        <v>1</v>
      </c>
      <c r="DC413" t="s">
        <v>363</v>
      </c>
      <c r="DD413" t="s">
        <v>364</v>
      </c>
      <c r="DG413">
        <v>12698052</v>
      </c>
      <c r="DI413">
        <v>1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"04/23/2024 17:59:29.770"</f>
        <v>04/23/2024 17:59:29.770</v>
      </c>
      <c r="C414" t="str">
        <f t="shared" si="42"/>
        <v>FFDFD3C0</v>
      </c>
      <c r="D414" t="s">
        <v>139</v>
      </c>
      <c r="E414">
        <v>1</v>
      </c>
      <c r="H414">
        <v>216</v>
      </c>
      <c r="I414" t="s">
        <v>140</v>
      </c>
      <c r="J414" t="s">
        <v>141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"17:59:29.430"</f>
        <v>17:59:29.430</v>
      </c>
      <c r="T414" t="str">
        <f>"17:59:29.430"</f>
        <v>17:59:29.430</v>
      </c>
      <c r="U414" t="str">
        <f t="shared" si="39"/>
        <v>A334DD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9</v>
      </c>
      <c r="AF414" t="s">
        <v>141</v>
      </c>
      <c r="AG414">
        <v>0</v>
      </c>
      <c r="AH414">
        <v>3</v>
      </c>
      <c r="AI414">
        <v>1</v>
      </c>
      <c r="AJ414">
        <v>0</v>
      </c>
      <c r="AK414" t="s">
        <v>447</v>
      </c>
      <c r="AL414">
        <v>64.758545999999996</v>
      </c>
      <c r="AM414" t="s">
        <v>449</v>
      </c>
      <c r="AN414">
        <v>-148.062186</v>
      </c>
      <c r="AO414">
        <v>100</v>
      </c>
      <c r="AP414">
        <v>1600</v>
      </c>
      <c r="AQ414" t="s">
        <v>138</v>
      </c>
      <c r="AR414">
        <v>-117</v>
      </c>
      <c r="AS414">
        <v>5</v>
      </c>
      <c r="AT414">
        <v>-384</v>
      </c>
      <c r="BB414" t="str">
        <f t="shared" si="40"/>
        <v>0610</v>
      </c>
      <c r="BC414">
        <v>1</v>
      </c>
      <c r="BD414" t="str">
        <f t="shared" si="41"/>
        <v xml:space="preserve">N3054V  </v>
      </c>
      <c r="BE414">
        <v>2</v>
      </c>
      <c r="BG414">
        <v>0</v>
      </c>
      <c r="BH414">
        <v>0</v>
      </c>
      <c r="BI414">
        <v>0</v>
      </c>
      <c r="BJ414">
        <v>1600</v>
      </c>
      <c r="BK414">
        <v>0</v>
      </c>
      <c r="BL414" t="s">
        <v>373</v>
      </c>
      <c r="BM414">
        <v>1</v>
      </c>
      <c r="BN414">
        <v>1</v>
      </c>
      <c r="BO414">
        <v>1</v>
      </c>
      <c r="BP414">
        <v>0</v>
      </c>
      <c r="BS414">
        <v>0</v>
      </c>
      <c r="BT414">
        <v>0</v>
      </c>
      <c r="BU414">
        <v>0</v>
      </c>
      <c r="CE414" t="str">
        <f>"17:59:29.431"</f>
        <v>17:59:29.431</v>
      </c>
      <c r="CF414">
        <v>431077917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6</v>
      </c>
      <c r="CY414">
        <v>7</v>
      </c>
      <c r="CZ414" t="s">
        <v>130</v>
      </c>
      <c r="DA414">
        <v>308</v>
      </c>
      <c r="DB414">
        <v>1</v>
      </c>
      <c r="DC414" t="s">
        <v>363</v>
      </c>
      <c r="DD414" t="s">
        <v>364</v>
      </c>
      <c r="DG414">
        <v>12698052</v>
      </c>
      <c r="DI414">
        <v>1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>"04/23/2024 17:59:31.910"</f>
        <v>04/23/2024 17:59:31.910</v>
      </c>
      <c r="C415" t="str">
        <f t="shared" si="42"/>
        <v>FFDFD3C0</v>
      </c>
      <c r="D415" t="s">
        <v>139</v>
      </c>
      <c r="E415">
        <v>1</v>
      </c>
      <c r="H415">
        <v>216</v>
      </c>
      <c r="I415" t="s">
        <v>140</v>
      </c>
      <c r="J415" t="s">
        <v>141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"17:59:31.438"</f>
        <v>17:59:31.438</v>
      </c>
      <c r="T415" t="str">
        <f>"17:59:31.038"</f>
        <v>17:59:31.038</v>
      </c>
      <c r="U415" t="str">
        <f t="shared" si="39"/>
        <v>A334DD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9</v>
      </c>
      <c r="AF415" t="s">
        <v>141</v>
      </c>
      <c r="AG415">
        <v>0</v>
      </c>
      <c r="AH415">
        <v>3</v>
      </c>
      <c r="AI415">
        <v>1</v>
      </c>
      <c r="AJ415">
        <v>0</v>
      </c>
      <c r="AK415" t="s">
        <v>371</v>
      </c>
      <c r="AL415">
        <v>64.758589000000001</v>
      </c>
      <c r="AM415" t="s">
        <v>450</v>
      </c>
      <c r="AN415">
        <v>-148.064718</v>
      </c>
      <c r="AO415">
        <v>100</v>
      </c>
      <c r="AP415">
        <v>1600</v>
      </c>
      <c r="AQ415" t="s">
        <v>138</v>
      </c>
      <c r="AR415">
        <v>-118</v>
      </c>
      <c r="AS415">
        <v>3</v>
      </c>
      <c r="AT415">
        <v>-448</v>
      </c>
      <c r="BB415" t="str">
        <f t="shared" si="40"/>
        <v>0610</v>
      </c>
      <c r="BC415">
        <v>1</v>
      </c>
      <c r="BD415" t="str">
        <f t="shared" si="41"/>
        <v xml:space="preserve">N3054V  </v>
      </c>
      <c r="BE415">
        <v>2</v>
      </c>
      <c r="BG415">
        <v>0</v>
      </c>
      <c r="BH415">
        <v>0</v>
      </c>
      <c r="BI415">
        <v>0</v>
      </c>
      <c r="BJ415">
        <v>1600</v>
      </c>
      <c r="BK415">
        <v>0</v>
      </c>
      <c r="BL415" t="s">
        <v>373</v>
      </c>
      <c r="BM415">
        <v>1</v>
      </c>
      <c r="BN415">
        <v>1</v>
      </c>
      <c r="BO415">
        <v>1</v>
      </c>
      <c r="BP415">
        <v>0</v>
      </c>
      <c r="BS415">
        <v>0</v>
      </c>
      <c r="BT415">
        <v>0</v>
      </c>
      <c r="BU415">
        <v>0</v>
      </c>
      <c r="CE415" t="str">
        <f>"17:59:31.441"</f>
        <v>17:59:31.441</v>
      </c>
      <c r="CF415">
        <v>440881293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6</v>
      </c>
      <c r="CY415">
        <v>7</v>
      </c>
      <c r="CZ415" t="s">
        <v>130</v>
      </c>
      <c r="DA415">
        <v>308</v>
      </c>
      <c r="DB415">
        <v>1</v>
      </c>
      <c r="DC415" t="s">
        <v>363</v>
      </c>
      <c r="DD415" t="s">
        <v>364</v>
      </c>
      <c r="DG415">
        <v>12698156</v>
      </c>
      <c r="DI415">
        <v>1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>"04/23/2024 17:59:31.910"</f>
        <v>04/23/2024 17:59:31.910</v>
      </c>
      <c r="C416" t="str">
        <f t="shared" si="42"/>
        <v>FFDFD3C0</v>
      </c>
      <c r="D416" t="s">
        <v>133</v>
      </c>
      <c r="E416">
        <v>20</v>
      </c>
      <c r="H416">
        <v>329</v>
      </c>
      <c r="I416" t="s">
        <v>134</v>
      </c>
      <c r="J416" t="s">
        <v>135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"17:59:31.438"</f>
        <v>17:59:31.438</v>
      </c>
      <c r="T416" t="str">
        <f>"17:59:31.038"</f>
        <v>17:59:31.038</v>
      </c>
      <c r="U416" t="str">
        <f t="shared" si="39"/>
        <v>A334DD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9</v>
      </c>
      <c r="AF416" t="s">
        <v>141</v>
      </c>
      <c r="AG416">
        <v>0</v>
      </c>
      <c r="AH416">
        <v>3</v>
      </c>
      <c r="AI416">
        <v>1</v>
      </c>
      <c r="AJ416">
        <v>0</v>
      </c>
      <c r="AK416" t="s">
        <v>371</v>
      </c>
      <c r="AL416">
        <v>64.758589000000001</v>
      </c>
      <c r="AM416" t="s">
        <v>450</v>
      </c>
      <c r="AN416">
        <v>-148.064718</v>
      </c>
      <c r="AO416">
        <v>100</v>
      </c>
      <c r="AP416">
        <v>1600</v>
      </c>
      <c r="AQ416" t="s">
        <v>138</v>
      </c>
      <c r="AR416">
        <v>-118</v>
      </c>
      <c r="AS416">
        <v>3</v>
      </c>
      <c r="AT416">
        <v>-448</v>
      </c>
      <c r="BB416" t="str">
        <f t="shared" si="40"/>
        <v>0610</v>
      </c>
      <c r="BC416">
        <v>1</v>
      </c>
      <c r="BD416" t="str">
        <f t="shared" si="41"/>
        <v xml:space="preserve">N3054V  </v>
      </c>
      <c r="BE416">
        <v>2</v>
      </c>
      <c r="BG416">
        <v>0</v>
      </c>
      <c r="BH416">
        <v>0</v>
      </c>
      <c r="BI416">
        <v>0</v>
      </c>
      <c r="BJ416">
        <v>1600</v>
      </c>
      <c r="BK416">
        <v>0</v>
      </c>
      <c r="BL416" t="s">
        <v>373</v>
      </c>
      <c r="BM416">
        <v>1</v>
      </c>
      <c r="BN416">
        <v>1</v>
      </c>
      <c r="BO416">
        <v>1</v>
      </c>
      <c r="BP416">
        <v>0</v>
      </c>
      <c r="BS416">
        <v>0</v>
      </c>
      <c r="BT416">
        <v>0</v>
      </c>
      <c r="BU416">
        <v>0</v>
      </c>
      <c r="CE416" t="str">
        <f>"17:59:31.441"</f>
        <v>17:59:31.441</v>
      </c>
      <c r="CF416">
        <v>440841663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1</v>
      </c>
      <c r="CY416">
        <v>7</v>
      </c>
      <c r="CZ416" t="s">
        <v>130</v>
      </c>
      <c r="DA416">
        <v>142</v>
      </c>
      <c r="DB416">
        <v>2</v>
      </c>
      <c r="DC416" t="s">
        <v>131</v>
      </c>
      <c r="DD416" t="s">
        <v>132</v>
      </c>
      <c r="DG416">
        <v>14168636</v>
      </c>
      <c r="DI416">
        <v>1</v>
      </c>
      <c r="DJ416">
        <v>0</v>
      </c>
      <c r="DK416">
        <v>1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>"04/23/2024 17:59:31.910"</f>
        <v>04/23/2024 17:59:31.910</v>
      </c>
      <c r="C417" t="str">
        <f t="shared" si="42"/>
        <v>FFDFD3C0</v>
      </c>
      <c r="D417" t="s">
        <v>123</v>
      </c>
      <c r="E417">
        <v>21</v>
      </c>
      <c r="F417">
        <v>1021</v>
      </c>
      <c r="G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"17:59:31.438"</f>
        <v>17:59:31.438</v>
      </c>
      <c r="T417" t="str">
        <f>"17:59:31.038"</f>
        <v>17:59:31.038</v>
      </c>
      <c r="U417" t="str">
        <f t="shared" si="39"/>
        <v>A334DD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9</v>
      </c>
      <c r="AF417" t="s">
        <v>141</v>
      </c>
      <c r="AG417">
        <v>0</v>
      </c>
      <c r="AH417">
        <v>3</v>
      </c>
      <c r="AI417">
        <v>1</v>
      </c>
      <c r="AJ417">
        <v>0</v>
      </c>
      <c r="AK417" t="s">
        <v>371</v>
      </c>
      <c r="AL417">
        <v>64.758589000000001</v>
      </c>
      <c r="AM417" t="s">
        <v>450</v>
      </c>
      <c r="AN417">
        <v>-148.064718</v>
      </c>
      <c r="AO417">
        <v>100</v>
      </c>
      <c r="AP417">
        <v>1600</v>
      </c>
      <c r="AQ417" t="s">
        <v>138</v>
      </c>
      <c r="AR417">
        <v>-118</v>
      </c>
      <c r="AS417">
        <v>3</v>
      </c>
      <c r="AT417">
        <v>-448</v>
      </c>
      <c r="BB417" t="str">
        <f t="shared" si="40"/>
        <v>0610</v>
      </c>
      <c r="BC417">
        <v>1</v>
      </c>
      <c r="BD417" t="str">
        <f t="shared" si="41"/>
        <v xml:space="preserve">N3054V  </v>
      </c>
      <c r="BE417">
        <v>2</v>
      </c>
      <c r="BG417">
        <v>0</v>
      </c>
      <c r="BH417">
        <v>0</v>
      </c>
      <c r="BI417">
        <v>0</v>
      </c>
      <c r="BJ417">
        <v>1600</v>
      </c>
      <c r="BK417">
        <v>0</v>
      </c>
      <c r="BL417" t="s">
        <v>373</v>
      </c>
      <c r="BM417">
        <v>1</v>
      </c>
      <c r="BN417">
        <v>1</v>
      </c>
      <c r="BO417">
        <v>1</v>
      </c>
      <c r="BP417">
        <v>0</v>
      </c>
      <c r="BS417">
        <v>0</v>
      </c>
      <c r="BT417">
        <v>0</v>
      </c>
      <c r="BU417">
        <v>0</v>
      </c>
      <c r="CE417" t="str">
        <f>"17:59:31.441"</f>
        <v>17:59:31.441</v>
      </c>
      <c r="CF417">
        <v>440881293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6</v>
      </c>
      <c r="CY417">
        <v>7</v>
      </c>
      <c r="CZ417" t="s">
        <v>130</v>
      </c>
      <c r="DA417">
        <v>308</v>
      </c>
      <c r="DB417">
        <v>1</v>
      </c>
      <c r="DC417" t="s">
        <v>363</v>
      </c>
      <c r="DD417" t="s">
        <v>364</v>
      </c>
      <c r="DG417">
        <v>12698156</v>
      </c>
      <c r="DI417">
        <v>1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>"04/23/2024 17:59:33.597"</f>
        <v>04/23/2024 17:59:33.597</v>
      </c>
      <c r="C418" t="str">
        <f t="shared" si="42"/>
        <v>FFDFD3C0</v>
      </c>
      <c r="D418" t="s">
        <v>123</v>
      </c>
      <c r="E418">
        <v>21</v>
      </c>
      <c r="F418">
        <v>1021</v>
      </c>
      <c r="G418" t="s">
        <v>124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"17:59:33.266"</f>
        <v>17:59:33.266</v>
      </c>
      <c r="T418" t="str">
        <f>"17:59:33.166"</f>
        <v>17:59:33.166</v>
      </c>
      <c r="U418" t="str">
        <f t="shared" si="39"/>
        <v>A334DD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9</v>
      </c>
      <c r="AF418" t="s">
        <v>141</v>
      </c>
      <c r="AG418">
        <v>0</v>
      </c>
      <c r="AH418">
        <v>3</v>
      </c>
      <c r="AI418">
        <v>1</v>
      </c>
      <c r="AJ418">
        <v>0</v>
      </c>
      <c r="AK418" t="s">
        <v>371</v>
      </c>
      <c r="AL418">
        <v>64.758589000000001</v>
      </c>
      <c r="AM418" t="s">
        <v>451</v>
      </c>
      <c r="AN418">
        <v>-148.06710000000001</v>
      </c>
      <c r="AO418">
        <v>100</v>
      </c>
      <c r="AP418">
        <v>1600</v>
      </c>
      <c r="AQ418" t="s">
        <v>138</v>
      </c>
      <c r="AR418">
        <v>-118</v>
      </c>
      <c r="AS418">
        <v>1</v>
      </c>
      <c r="AT418">
        <v>-256</v>
      </c>
      <c r="BB418" t="str">
        <f t="shared" si="40"/>
        <v>0610</v>
      </c>
      <c r="BC418">
        <v>1</v>
      </c>
      <c r="BD418" t="str">
        <f t="shared" si="41"/>
        <v xml:space="preserve">N3054V  </v>
      </c>
      <c r="BE418">
        <v>2</v>
      </c>
      <c r="BG418">
        <v>0</v>
      </c>
      <c r="BH418">
        <v>0</v>
      </c>
      <c r="BI418">
        <v>0</v>
      </c>
      <c r="BJ418">
        <v>1575</v>
      </c>
      <c r="BK418">
        <v>-25</v>
      </c>
      <c r="BL418" t="s">
        <v>373</v>
      </c>
      <c r="BM418">
        <v>1</v>
      </c>
      <c r="BN418">
        <v>1</v>
      </c>
      <c r="BO418">
        <v>1</v>
      </c>
      <c r="BP418">
        <v>0</v>
      </c>
      <c r="BS418">
        <v>0</v>
      </c>
      <c r="BT418">
        <v>0</v>
      </c>
      <c r="BU418">
        <v>0</v>
      </c>
      <c r="CE418" t="str">
        <f>"17:59:33.271"</f>
        <v>17:59:33.271</v>
      </c>
      <c r="CF418">
        <v>270702286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6</v>
      </c>
      <c r="CY418">
        <v>7</v>
      </c>
      <c r="CZ418" t="s">
        <v>130</v>
      </c>
      <c r="DA418">
        <v>308</v>
      </c>
      <c r="DB418">
        <v>1</v>
      </c>
      <c r="DC418" t="s">
        <v>363</v>
      </c>
      <c r="DD418" t="s">
        <v>364</v>
      </c>
      <c r="DG418">
        <v>12698256</v>
      </c>
      <c r="DI418">
        <v>1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>"04/23/2024 17:59:33.675"</f>
        <v>04/23/2024 17:59:33.675</v>
      </c>
      <c r="C419" t="str">
        <f t="shared" si="42"/>
        <v>FFDFD3C0</v>
      </c>
      <c r="D419" t="s">
        <v>139</v>
      </c>
      <c r="E419">
        <v>1</v>
      </c>
      <c r="H419">
        <v>216</v>
      </c>
      <c r="I419" t="s">
        <v>140</v>
      </c>
      <c r="J419" t="s">
        <v>141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"17:59:33.266"</f>
        <v>17:59:33.266</v>
      </c>
      <c r="T419" t="str">
        <f>"17:59:33.166"</f>
        <v>17:59:33.166</v>
      </c>
      <c r="U419" t="str">
        <f t="shared" si="39"/>
        <v>A334DD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9</v>
      </c>
      <c r="AF419" t="s">
        <v>141</v>
      </c>
      <c r="AG419">
        <v>0</v>
      </c>
      <c r="AH419">
        <v>3</v>
      </c>
      <c r="AI419">
        <v>1</v>
      </c>
      <c r="AJ419">
        <v>0</v>
      </c>
      <c r="AK419" t="s">
        <v>371</v>
      </c>
      <c r="AL419">
        <v>64.758589000000001</v>
      </c>
      <c r="AM419" t="s">
        <v>451</v>
      </c>
      <c r="AN419">
        <v>-148.06710000000001</v>
      </c>
      <c r="AO419">
        <v>100</v>
      </c>
      <c r="AP419">
        <v>1600</v>
      </c>
      <c r="AQ419" t="s">
        <v>138</v>
      </c>
      <c r="AR419">
        <v>-118</v>
      </c>
      <c r="AS419">
        <v>1</v>
      </c>
      <c r="AT419">
        <v>-256</v>
      </c>
      <c r="BB419" t="str">
        <f t="shared" si="40"/>
        <v>0610</v>
      </c>
      <c r="BC419">
        <v>1</v>
      </c>
      <c r="BD419" t="str">
        <f t="shared" si="41"/>
        <v xml:space="preserve">N3054V  </v>
      </c>
      <c r="BE419">
        <v>2</v>
      </c>
      <c r="BG419">
        <v>0</v>
      </c>
      <c r="BH419">
        <v>0</v>
      </c>
      <c r="BI419">
        <v>0</v>
      </c>
      <c r="BJ419">
        <v>1575</v>
      </c>
      <c r="BK419">
        <v>-25</v>
      </c>
      <c r="BL419" t="s">
        <v>373</v>
      </c>
      <c r="BM419">
        <v>1</v>
      </c>
      <c r="BN419">
        <v>1</v>
      </c>
      <c r="BO419">
        <v>1</v>
      </c>
      <c r="BP419">
        <v>0</v>
      </c>
      <c r="BS419">
        <v>0</v>
      </c>
      <c r="BT419">
        <v>0</v>
      </c>
      <c r="BU419">
        <v>0</v>
      </c>
      <c r="CE419" t="str">
        <f>"17:59:33.271"</f>
        <v>17:59:33.271</v>
      </c>
      <c r="CF419">
        <v>270702286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6</v>
      </c>
      <c r="CY419">
        <v>7</v>
      </c>
      <c r="CZ419" t="s">
        <v>130</v>
      </c>
      <c r="DA419">
        <v>308</v>
      </c>
      <c r="DB419">
        <v>1</v>
      </c>
      <c r="DC419" t="s">
        <v>363</v>
      </c>
      <c r="DD419" t="s">
        <v>364</v>
      </c>
      <c r="DG419">
        <v>12698256</v>
      </c>
      <c r="DI419">
        <v>1</v>
      </c>
      <c r="DJ419">
        <v>0</v>
      </c>
      <c r="DK419">
        <v>1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>"04/23/2024 17:59:33.675"</f>
        <v>04/23/2024 17:59:33.675</v>
      </c>
      <c r="C420" t="str">
        <f t="shared" si="42"/>
        <v>FFDFD3C0</v>
      </c>
      <c r="D420" t="s">
        <v>133</v>
      </c>
      <c r="E420">
        <v>20</v>
      </c>
      <c r="H420">
        <v>329</v>
      </c>
      <c r="I420" t="s">
        <v>134</v>
      </c>
      <c r="J420" t="s">
        <v>135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"17:59:33.266"</f>
        <v>17:59:33.266</v>
      </c>
      <c r="T420" t="str">
        <f>"17:59:33.166"</f>
        <v>17:59:33.166</v>
      </c>
      <c r="U420" t="str">
        <f t="shared" si="39"/>
        <v>A334DD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9</v>
      </c>
      <c r="AF420" t="s">
        <v>141</v>
      </c>
      <c r="AG420">
        <v>0</v>
      </c>
      <c r="AH420">
        <v>3</v>
      </c>
      <c r="AI420">
        <v>1</v>
      </c>
      <c r="AJ420">
        <v>0</v>
      </c>
      <c r="AK420" t="s">
        <v>371</v>
      </c>
      <c r="AL420">
        <v>64.758589000000001</v>
      </c>
      <c r="AM420" t="s">
        <v>451</v>
      </c>
      <c r="AN420">
        <v>-148.06710000000001</v>
      </c>
      <c r="AO420">
        <v>100</v>
      </c>
      <c r="AP420">
        <v>1600</v>
      </c>
      <c r="AQ420" t="s">
        <v>138</v>
      </c>
      <c r="AR420">
        <v>-118</v>
      </c>
      <c r="AS420">
        <v>1</v>
      </c>
      <c r="AT420">
        <v>-256</v>
      </c>
      <c r="BB420" t="str">
        <f t="shared" si="40"/>
        <v>0610</v>
      </c>
      <c r="BC420">
        <v>1</v>
      </c>
      <c r="BD420" t="str">
        <f t="shared" si="41"/>
        <v xml:space="preserve">N3054V  </v>
      </c>
      <c r="BE420">
        <v>2</v>
      </c>
      <c r="BG420">
        <v>0</v>
      </c>
      <c r="BH420">
        <v>0</v>
      </c>
      <c r="BI420">
        <v>0</v>
      </c>
      <c r="BJ420">
        <v>1575</v>
      </c>
      <c r="BK420">
        <v>-25</v>
      </c>
      <c r="BL420" t="s">
        <v>373</v>
      </c>
      <c r="BM420">
        <v>1</v>
      </c>
      <c r="BN420">
        <v>1</v>
      </c>
      <c r="BO420">
        <v>1</v>
      </c>
      <c r="BP420">
        <v>0</v>
      </c>
      <c r="BS420">
        <v>0</v>
      </c>
      <c r="BT420">
        <v>0</v>
      </c>
      <c r="BU420">
        <v>0</v>
      </c>
      <c r="CE420" t="str">
        <f>"17:59:33.271"</f>
        <v>17:59:33.271</v>
      </c>
      <c r="CF420">
        <v>270663252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4</v>
      </c>
      <c r="CY420">
        <v>7</v>
      </c>
      <c r="CZ420" t="s">
        <v>130</v>
      </c>
      <c r="DA420">
        <v>142</v>
      </c>
      <c r="DB420">
        <v>2</v>
      </c>
      <c r="DC420" t="s">
        <v>131</v>
      </c>
      <c r="DD420" t="s">
        <v>132</v>
      </c>
      <c r="DG420">
        <v>14168747</v>
      </c>
      <c r="DI420">
        <v>1</v>
      </c>
      <c r="DJ420">
        <v>0</v>
      </c>
      <c r="DK420">
        <v>1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"04/23/2024 17:59:35.737"</f>
        <v>04/23/2024 17:59:35.737</v>
      </c>
      <c r="C421" t="str">
        <f t="shared" si="42"/>
        <v>FFDFD3C0</v>
      </c>
      <c r="D421" t="s">
        <v>139</v>
      </c>
      <c r="E421">
        <v>1</v>
      </c>
      <c r="H421">
        <v>216</v>
      </c>
      <c r="I421" t="s">
        <v>140</v>
      </c>
      <c r="J421" t="s">
        <v>141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"17:59:34.391"</f>
        <v>17:59:34.391</v>
      </c>
      <c r="T421" t="str">
        <f>"17:59:34.191"</f>
        <v>17:59:34.191</v>
      </c>
      <c r="U421" t="str">
        <f t="shared" si="39"/>
        <v>A334DD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9</v>
      </c>
      <c r="AF421" t="s">
        <v>141</v>
      </c>
      <c r="AG421">
        <v>0</v>
      </c>
      <c r="AH421">
        <v>3</v>
      </c>
      <c r="AI421">
        <v>1</v>
      </c>
      <c r="AJ421">
        <v>0</v>
      </c>
      <c r="AK421" t="s">
        <v>371</v>
      </c>
      <c r="AL421">
        <v>64.758589000000001</v>
      </c>
      <c r="AM421" t="s">
        <v>452</v>
      </c>
      <c r="AN421">
        <v>-148.06847300000001</v>
      </c>
      <c r="AO421">
        <v>100</v>
      </c>
      <c r="AP421">
        <v>1600</v>
      </c>
      <c r="AQ421" t="s">
        <v>138</v>
      </c>
      <c r="AR421">
        <v>-118</v>
      </c>
      <c r="AS421">
        <v>-1</v>
      </c>
      <c r="AT421">
        <v>-256</v>
      </c>
      <c r="BB421" t="str">
        <f t="shared" si="40"/>
        <v>0610</v>
      </c>
      <c r="BC421">
        <v>1</v>
      </c>
      <c r="BD421" t="str">
        <f t="shared" si="41"/>
        <v xml:space="preserve">N3054V  </v>
      </c>
      <c r="BE421">
        <v>2</v>
      </c>
      <c r="BG421">
        <v>0</v>
      </c>
      <c r="BH421">
        <v>0</v>
      </c>
      <c r="BI421">
        <v>0</v>
      </c>
      <c r="BJ421">
        <v>1575</v>
      </c>
      <c r="BK421">
        <v>-25</v>
      </c>
      <c r="BL421" t="s">
        <v>373</v>
      </c>
      <c r="BM421">
        <v>1</v>
      </c>
      <c r="BN421">
        <v>1</v>
      </c>
      <c r="BO421">
        <v>1</v>
      </c>
      <c r="BP421">
        <v>0</v>
      </c>
      <c r="BS421">
        <v>0</v>
      </c>
      <c r="BT421">
        <v>0</v>
      </c>
      <c r="BU421">
        <v>0</v>
      </c>
      <c r="CE421" t="str">
        <f>"17:59:34.396"</f>
        <v>17:59:34.396</v>
      </c>
      <c r="CF421">
        <v>395553570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2</v>
      </c>
      <c r="CY421">
        <v>7</v>
      </c>
      <c r="CZ421" t="s">
        <v>130</v>
      </c>
      <c r="DA421">
        <v>142</v>
      </c>
      <c r="DB421">
        <v>2</v>
      </c>
      <c r="DC421" t="s">
        <v>131</v>
      </c>
      <c r="DD421" t="s">
        <v>132</v>
      </c>
      <c r="DG421">
        <v>14168805</v>
      </c>
      <c r="DI421">
        <v>1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"04/23/2024 17:59:35.737"</f>
        <v>04/23/2024 17:59:35.737</v>
      </c>
      <c r="C422" t="str">
        <f t="shared" si="42"/>
        <v>FFDFD3C0</v>
      </c>
      <c r="D422" t="s">
        <v>133</v>
      </c>
      <c r="E422">
        <v>20</v>
      </c>
      <c r="H422">
        <v>329</v>
      </c>
      <c r="I422" t="s">
        <v>134</v>
      </c>
      <c r="J422" t="s">
        <v>135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"17:59:34.391"</f>
        <v>17:59:34.391</v>
      </c>
      <c r="T422" t="str">
        <f>"17:59:34.191"</f>
        <v>17:59:34.191</v>
      </c>
      <c r="U422" t="str">
        <f t="shared" si="39"/>
        <v>A334DD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9</v>
      </c>
      <c r="AF422" t="s">
        <v>141</v>
      </c>
      <c r="AG422">
        <v>0</v>
      </c>
      <c r="AH422">
        <v>3</v>
      </c>
      <c r="AI422">
        <v>1</v>
      </c>
      <c r="AJ422">
        <v>0</v>
      </c>
      <c r="AK422" t="s">
        <v>371</v>
      </c>
      <c r="AL422">
        <v>64.758589000000001</v>
      </c>
      <c r="AM422" t="s">
        <v>452</v>
      </c>
      <c r="AN422">
        <v>-148.06847300000001</v>
      </c>
      <c r="AO422">
        <v>100</v>
      </c>
      <c r="AP422">
        <v>1600</v>
      </c>
      <c r="AQ422" t="s">
        <v>138</v>
      </c>
      <c r="AR422">
        <v>-118</v>
      </c>
      <c r="AS422">
        <v>-1</v>
      </c>
      <c r="AT422">
        <v>-256</v>
      </c>
      <c r="BB422" t="str">
        <f t="shared" si="40"/>
        <v>0610</v>
      </c>
      <c r="BC422">
        <v>1</v>
      </c>
      <c r="BD422" t="str">
        <f t="shared" si="41"/>
        <v xml:space="preserve">N3054V  </v>
      </c>
      <c r="BE422">
        <v>2</v>
      </c>
      <c r="BG422">
        <v>0</v>
      </c>
      <c r="BH422">
        <v>0</v>
      </c>
      <c r="BI422">
        <v>0</v>
      </c>
      <c r="BJ422">
        <v>1575</v>
      </c>
      <c r="BK422">
        <v>-25</v>
      </c>
      <c r="BL422" t="s">
        <v>373</v>
      </c>
      <c r="BM422">
        <v>1</v>
      </c>
      <c r="BN422">
        <v>1</v>
      </c>
      <c r="BO422">
        <v>1</v>
      </c>
      <c r="BP422">
        <v>0</v>
      </c>
      <c r="BS422">
        <v>0</v>
      </c>
      <c r="BT422">
        <v>0</v>
      </c>
      <c r="BU422">
        <v>0</v>
      </c>
      <c r="CE422" t="str">
        <f>"17:59:34.396"</f>
        <v>17:59:34.396</v>
      </c>
      <c r="CF422">
        <v>395553570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2</v>
      </c>
      <c r="CY422">
        <v>7</v>
      </c>
      <c r="CZ422" t="s">
        <v>130</v>
      </c>
      <c r="DA422">
        <v>142</v>
      </c>
      <c r="DB422">
        <v>2</v>
      </c>
      <c r="DC422" t="s">
        <v>131</v>
      </c>
      <c r="DD422" t="s">
        <v>132</v>
      </c>
      <c r="DG422">
        <v>14168805</v>
      </c>
      <c r="DI422">
        <v>1</v>
      </c>
      <c r="DJ422">
        <v>0</v>
      </c>
      <c r="DK422">
        <v>1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"04/23/2024 17:59:35.831"</f>
        <v>04/23/2024 17:59:35.831</v>
      </c>
      <c r="C423" t="str">
        <f t="shared" si="42"/>
        <v>FFDFD3C0</v>
      </c>
      <c r="D423" t="s">
        <v>123</v>
      </c>
      <c r="E423">
        <v>21</v>
      </c>
      <c r="F423">
        <v>1021</v>
      </c>
      <c r="G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"17:59:34.391"</f>
        <v>17:59:34.391</v>
      </c>
      <c r="T423" t="str">
        <f>"17:59:34.191"</f>
        <v>17:59:34.191</v>
      </c>
      <c r="U423" t="str">
        <f t="shared" si="39"/>
        <v>A334DD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9</v>
      </c>
      <c r="AF423" t="s">
        <v>141</v>
      </c>
      <c r="AG423">
        <v>0</v>
      </c>
      <c r="AH423">
        <v>3</v>
      </c>
      <c r="AI423">
        <v>1</v>
      </c>
      <c r="AJ423">
        <v>0</v>
      </c>
      <c r="AK423" t="s">
        <v>371</v>
      </c>
      <c r="AL423">
        <v>64.758589000000001</v>
      </c>
      <c r="AM423" t="s">
        <v>452</v>
      </c>
      <c r="AN423">
        <v>-148.06847300000001</v>
      </c>
      <c r="AO423">
        <v>100</v>
      </c>
      <c r="AP423">
        <v>1600</v>
      </c>
      <c r="AQ423" t="s">
        <v>138</v>
      </c>
      <c r="AR423">
        <v>-118</v>
      </c>
      <c r="AS423">
        <v>-1</v>
      </c>
      <c r="AT423">
        <v>-256</v>
      </c>
      <c r="BB423" t="str">
        <f t="shared" si="40"/>
        <v>0610</v>
      </c>
      <c r="BC423">
        <v>1</v>
      </c>
      <c r="BD423" t="str">
        <f t="shared" si="41"/>
        <v xml:space="preserve">N3054V  </v>
      </c>
      <c r="BE423">
        <v>2</v>
      </c>
      <c r="BG423">
        <v>0</v>
      </c>
      <c r="BH423">
        <v>0</v>
      </c>
      <c r="BI423">
        <v>0</v>
      </c>
      <c r="BJ423">
        <v>1575</v>
      </c>
      <c r="BK423">
        <v>-25</v>
      </c>
      <c r="BL423" t="s">
        <v>373</v>
      </c>
      <c r="BM423">
        <v>1</v>
      </c>
      <c r="BN423">
        <v>1</v>
      </c>
      <c r="BO423">
        <v>1</v>
      </c>
      <c r="BP423">
        <v>0</v>
      </c>
      <c r="BS423">
        <v>0</v>
      </c>
      <c r="BT423">
        <v>0</v>
      </c>
      <c r="BU423">
        <v>0</v>
      </c>
      <c r="CE423" t="str">
        <f>"17:59:34.396"</f>
        <v>17:59:34.396</v>
      </c>
      <c r="CF423">
        <v>395553570</v>
      </c>
      <c r="CS423">
        <v>3</v>
      </c>
      <c r="CT423">
        <v>2</v>
      </c>
      <c r="CU423">
        <v>0</v>
      </c>
      <c r="CV423">
        <v>2</v>
      </c>
      <c r="CW423">
        <v>0</v>
      </c>
      <c r="CX423">
        <v>2</v>
      </c>
      <c r="CY423">
        <v>7</v>
      </c>
      <c r="CZ423" t="s">
        <v>130</v>
      </c>
      <c r="DA423">
        <v>142</v>
      </c>
      <c r="DB423">
        <v>2</v>
      </c>
      <c r="DC423" t="s">
        <v>131</v>
      </c>
      <c r="DD423" t="s">
        <v>132</v>
      </c>
      <c r="DG423">
        <v>14168805</v>
      </c>
      <c r="DI423">
        <v>1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"04/23/2024 17:59:36.862"</f>
        <v>04/23/2024 17:59:36.862</v>
      </c>
      <c r="C424" t="str">
        <f t="shared" ref="C424:C455" si="44">"FFDFD3C0"</f>
        <v>FFDFD3C0</v>
      </c>
      <c r="D424" t="s">
        <v>139</v>
      </c>
      <c r="E424">
        <v>1</v>
      </c>
      <c r="H424">
        <v>216</v>
      </c>
      <c r="I424" t="s">
        <v>140</v>
      </c>
      <c r="J424" t="s">
        <v>141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"17:59:36.539"</f>
        <v>17:59:36.539</v>
      </c>
      <c r="T424" t="str">
        <f>"17:59:36.539"</f>
        <v>17:59:36.539</v>
      </c>
      <c r="U424" t="str">
        <f t="shared" si="39"/>
        <v>A334DD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9</v>
      </c>
      <c r="AF424" t="s">
        <v>141</v>
      </c>
      <c r="AG424">
        <v>0</v>
      </c>
      <c r="AH424">
        <v>3</v>
      </c>
      <c r="AI424">
        <v>1</v>
      </c>
      <c r="AJ424">
        <v>0</v>
      </c>
      <c r="AK424" t="s">
        <v>447</v>
      </c>
      <c r="AL424">
        <v>64.758545999999996</v>
      </c>
      <c r="AM424" t="s">
        <v>453</v>
      </c>
      <c r="AN424">
        <v>-148.071327</v>
      </c>
      <c r="AO424">
        <v>100</v>
      </c>
      <c r="AP424">
        <v>1600</v>
      </c>
      <c r="AQ424" t="s">
        <v>138</v>
      </c>
      <c r="AR424">
        <v>-119</v>
      </c>
      <c r="AS424">
        <v>-6</v>
      </c>
      <c r="AT424">
        <v>-576</v>
      </c>
      <c r="BB424" t="str">
        <f t="shared" si="40"/>
        <v>0610</v>
      </c>
      <c r="BC424">
        <v>1</v>
      </c>
      <c r="BD424" t="str">
        <f t="shared" si="41"/>
        <v xml:space="preserve">N3054V  </v>
      </c>
      <c r="BE424">
        <v>2</v>
      </c>
      <c r="BG424">
        <v>0</v>
      </c>
      <c r="BH424">
        <v>0</v>
      </c>
      <c r="BI424">
        <v>0</v>
      </c>
      <c r="BJ424">
        <v>1575</v>
      </c>
      <c r="BK424">
        <v>-25</v>
      </c>
      <c r="BL424" t="s">
        <v>373</v>
      </c>
      <c r="BM424">
        <v>1</v>
      </c>
      <c r="BN424">
        <v>1</v>
      </c>
      <c r="BO424">
        <v>1</v>
      </c>
      <c r="BP424">
        <v>0</v>
      </c>
      <c r="BS424">
        <v>0</v>
      </c>
      <c r="BT424">
        <v>0</v>
      </c>
      <c r="BU424">
        <v>0</v>
      </c>
      <c r="CE424" t="str">
        <f>"17:59:36.540"</f>
        <v>17:59:36.540</v>
      </c>
      <c r="CF424">
        <v>540382407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6</v>
      </c>
      <c r="CY424">
        <v>7</v>
      </c>
      <c r="CZ424" t="s">
        <v>130</v>
      </c>
      <c r="DA424">
        <v>308</v>
      </c>
      <c r="DB424">
        <v>1</v>
      </c>
      <c r="DC424" t="s">
        <v>363</v>
      </c>
      <c r="DD424" t="s">
        <v>364</v>
      </c>
      <c r="DG424">
        <v>12698428</v>
      </c>
      <c r="DI424">
        <v>1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"04/23/2024 17:59:36.862"</f>
        <v>04/23/2024 17:59:36.862</v>
      </c>
      <c r="C425" t="str">
        <f t="shared" si="44"/>
        <v>FFDFD3C0</v>
      </c>
      <c r="D425" t="s">
        <v>123</v>
      </c>
      <c r="E425">
        <v>21</v>
      </c>
      <c r="F425">
        <v>1021</v>
      </c>
      <c r="G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"17:59:36.539"</f>
        <v>17:59:36.539</v>
      </c>
      <c r="T425" t="str">
        <f>"17:59:36.539"</f>
        <v>17:59:36.539</v>
      </c>
      <c r="U425" t="str">
        <f t="shared" si="39"/>
        <v>A334DD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9</v>
      </c>
      <c r="AF425" t="s">
        <v>141</v>
      </c>
      <c r="AG425">
        <v>0</v>
      </c>
      <c r="AH425">
        <v>3</v>
      </c>
      <c r="AI425">
        <v>1</v>
      </c>
      <c r="AJ425">
        <v>0</v>
      </c>
      <c r="AK425" t="s">
        <v>447</v>
      </c>
      <c r="AL425">
        <v>64.758545999999996</v>
      </c>
      <c r="AM425" t="s">
        <v>453</v>
      </c>
      <c r="AN425">
        <v>-148.071327</v>
      </c>
      <c r="AO425">
        <v>100</v>
      </c>
      <c r="AP425">
        <v>1600</v>
      </c>
      <c r="AQ425" t="s">
        <v>138</v>
      </c>
      <c r="AR425">
        <v>-119</v>
      </c>
      <c r="AS425">
        <v>-6</v>
      </c>
      <c r="AT425">
        <v>-576</v>
      </c>
      <c r="BB425" t="str">
        <f t="shared" si="40"/>
        <v>0610</v>
      </c>
      <c r="BC425">
        <v>1</v>
      </c>
      <c r="BD425" t="str">
        <f t="shared" si="41"/>
        <v xml:space="preserve">N3054V  </v>
      </c>
      <c r="BE425">
        <v>2</v>
      </c>
      <c r="BG425">
        <v>0</v>
      </c>
      <c r="BH425">
        <v>0</v>
      </c>
      <c r="BI425">
        <v>0</v>
      </c>
      <c r="BJ425">
        <v>1575</v>
      </c>
      <c r="BK425">
        <v>-25</v>
      </c>
      <c r="BL425" t="s">
        <v>373</v>
      </c>
      <c r="BM425">
        <v>1</v>
      </c>
      <c r="BN425">
        <v>1</v>
      </c>
      <c r="BO425">
        <v>1</v>
      </c>
      <c r="BP425">
        <v>0</v>
      </c>
      <c r="BS425">
        <v>0</v>
      </c>
      <c r="BT425">
        <v>0</v>
      </c>
      <c r="BU425">
        <v>0</v>
      </c>
      <c r="CE425" t="str">
        <f>"17:59:36.540"</f>
        <v>17:59:36.540</v>
      </c>
      <c r="CF425">
        <v>540382407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6</v>
      </c>
      <c r="CY425">
        <v>7</v>
      </c>
      <c r="CZ425" t="s">
        <v>130</v>
      </c>
      <c r="DA425">
        <v>308</v>
      </c>
      <c r="DB425">
        <v>1</v>
      </c>
      <c r="DC425" t="s">
        <v>363</v>
      </c>
      <c r="DD425" t="s">
        <v>364</v>
      </c>
      <c r="DG425">
        <v>12698428</v>
      </c>
      <c r="DI425">
        <v>1</v>
      </c>
      <c r="DJ425">
        <v>0</v>
      </c>
      <c r="DK425">
        <v>1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"04/23/2024 17:59:38.830"</f>
        <v>04/23/2024 17:59:38.830</v>
      </c>
      <c r="C426" t="str">
        <f t="shared" si="44"/>
        <v>FFDFD3C0</v>
      </c>
      <c r="D426" t="s">
        <v>123</v>
      </c>
      <c r="E426">
        <v>21</v>
      </c>
      <c r="F426">
        <v>1021</v>
      </c>
      <c r="G426" t="s">
        <v>124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"17:59:38.430"</f>
        <v>17:59:38.430</v>
      </c>
      <c r="T426" t="str">
        <f>"17:59:38.130"</f>
        <v>17:59:38.130</v>
      </c>
      <c r="U426" t="str">
        <f t="shared" si="39"/>
        <v>A334DD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7</v>
      </c>
      <c r="AC426">
        <v>3</v>
      </c>
      <c r="AD426">
        <v>0</v>
      </c>
      <c r="AE426">
        <v>9</v>
      </c>
      <c r="AF426" t="s">
        <v>141</v>
      </c>
      <c r="AG426">
        <v>0</v>
      </c>
      <c r="AH426">
        <v>3</v>
      </c>
      <c r="AI426">
        <v>1</v>
      </c>
      <c r="AJ426">
        <v>0</v>
      </c>
      <c r="AK426" t="s">
        <v>445</v>
      </c>
      <c r="AL426">
        <v>64.758438999999996</v>
      </c>
      <c r="AM426" t="s">
        <v>454</v>
      </c>
      <c r="AN426">
        <v>-148.07373000000001</v>
      </c>
      <c r="AO426">
        <v>100</v>
      </c>
      <c r="AP426">
        <v>1600</v>
      </c>
      <c r="AQ426" t="s">
        <v>138</v>
      </c>
      <c r="AR426">
        <v>-119</v>
      </c>
      <c r="AS426">
        <v>-11</v>
      </c>
      <c r="AT426">
        <v>-576</v>
      </c>
      <c r="BB426" t="str">
        <f t="shared" si="40"/>
        <v>0610</v>
      </c>
      <c r="BC426">
        <v>1</v>
      </c>
      <c r="BD426" t="str">
        <f t="shared" si="41"/>
        <v xml:space="preserve">N3054V  </v>
      </c>
      <c r="BE426">
        <v>2</v>
      </c>
      <c r="BG426">
        <v>0</v>
      </c>
      <c r="BH426">
        <v>0</v>
      </c>
      <c r="BI426">
        <v>0</v>
      </c>
      <c r="BJ426">
        <v>1550</v>
      </c>
      <c r="BK426">
        <v>-50</v>
      </c>
      <c r="BL426" t="s">
        <v>373</v>
      </c>
      <c r="BM426">
        <v>1</v>
      </c>
      <c r="BN426">
        <v>1</v>
      </c>
      <c r="BO426">
        <v>1</v>
      </c>
      <c r="BP426">
        <v>0</v>
      </c>
      <c r="BS426">
        <v>0</v>
      </c>
      <c r="BT426">
        <v>0</v>
      </c>
      <c r="BU426">
        <v>0</v>
      </c>
      <c r="CE426" t="str">
        <f>"17:59:38.430"</f>
        <v>17:59:38.430</v>
      </c>
      <c r="CF426">
        <v>430197736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5</v>
      </c>
      <c r="CY426">
        <v>7</v>
      </c>
      <c r="CZ426" t="s">
        <v>130</v>
      </c>
      <c r="DA426">
        <v>308</v>
      </c>
      <c r="DB426">
        <v>1</v>
      </c>
      <c r="DC426" t="s">
        <v>363</v>
      </c>
      <c r="DD426" t="s">
        <v>364</v>
      </c>
      <c r="DG426">
        <v>12698534</v>
      </c>
      <c r="DI426">
        <v>1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"04/23/2024 17:59:38.830"</f>
        <v>04/23/2024 17:59:38.830</v>
      </c>
      <c r="C427" t="str">
        <f t="shared" si="44"/>
        <v>FFDFD3C0</v>
      </c>
      <c r="D427" t="s">
        <v>139</v>
      </c>
      <c r="E427">
        <v>1</v>
      </c>
      <c r="H427">
        <v>216</v>
      </c>
      <c r="I427" t="s">
        <v>140</v>
      </c>
      <c r="J427" t="s">
        <v>141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"17:59:38.430"</f>
        <v>17:59:38.430</v>
      </c>
      <c r="T427" t="str">
        <f>"17:59:38.130"</f>
        <v>17:59:38.130</v>
      </c>
      <c r="U427" t="str">
        <f t="shared" si="39"/>
        <v>A334DD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7</v>
      </c>
      <c r="AC427">
        <v>3</v>
      </c>
      <c r="AD427">
        <v>0</v>
      </c>
      <c r="AE427">
        <v>9</v>
      </c>
      <c r="AF427" t="s">
        <v>141</v>
      </c>
      <c r="AG427">
        <v>0</v>
      </c>
      <c r="AH427">
        <v>3</v>
      </c>
      <c r="AI427">
        <v>1</v>
      </c>
      <c r="AJ427">
        <v>0</v>
      </c>
      <c r="AK427" t="s">
        <v>445</v>
      </c>
      <c r="AL427">
        <v>64.758438999999996</v>
      </c>
      <c r="AM427" t="s">
        <v>454</v>
      </c>
      <c r="AN427">
        <v>-148.07373000000001</v>
      </c>
      <c r="AO427">
        <v>100</v>
      </c>
      <c r="AP427">
        <v>1600</v>
      </c>
      <c r="AQ427" t="s">
        <v>138</v>
      </c>
      <c r="AR427">
        <v>-119</v>
      </c>
      <c r="AS427">
        <v>-11</v>
      </c>
      <c r="AT427">
        <v>-576</v>
      </c>
      <c r="BB427" t="str">
        <f t="shared" si="40"/>
        <v>0610</v>
      </c>
      <c r="BC427">
        <v>1</v>
      </c>
      <c r="BD427" t="str">
        <f t="shared" si="41"/>
        <v xml:space="preserve">N3054V  </v>
      </c>
      <c r="BE427">
        <v>2</v>
      </c>
      <c r="BG427">
        <v>0</v>
      </c>
      <c r="BH427">
        <v>0</v>
      </c>
      <c r="BI427">
        <v>0</v>
      </c>
      <c r="BJ427">
        <v>1550</v>
      </c>
      <c r="BK427">
        <v>-50</v>
      </c>
      <c r="BL427" t="s">
        <v>373</v>
      </c>
      <c r="BM427">
        <v>1</v>
      </c>
      <c r="BN427">
        <v>1</v>
      </c>
      <c r="BO427">
        <v>1</v>
      </c>
      <c r="BP427">
        <v>0</v>
      </c>
      <c r="BS427">
        <v>0</v>
      </c>
      <c r="BT427">
        <v>0</v>
      </c>
      <c r="BU427">
        <v>0</v>
      </c>
      <c r="CE427" t="str">
        <f>"17:59:38.430"</f>
        <v>17:59:38.430</v>
      </c>
      <c r="CF427">
        <v>430197736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5</v>
      </c>
      <c r="CY427">
        <v>7</v>
      </c>
      <c r="CZ427" t="s">
        <v>130</v>
      </c>
      <c r="DA427">
        <v>308</v>
      </c>
      <c r="DB427">
        <v>1</v>
      </c>
      <c r="DC427" t="s">
        <v>363</v>
      </c>
      <c r="DD427" t="s">
        <v>364</v>
      </c>
      <c r="DG427">
        <v>12698534</v>
      </c>
      <c r="DI427">
        <v>1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"04/23/2024 17:59:38.830"</f>
        <v>04/23/2024 17:59:38.830</v>
      </c>
      <c r="C428" t="str">
        <f t="shared" si="44"/>
        <v>FFDFD3C0</v>
      </c>
      <c r="D428" t="s">
        <v>133</v>
      </c>
      <c r="E428">
        <v>20</v>
      </c>
      <c r="H428">
        <v>329</v>
      </c>
      <c r="I428" t="s">
        <v>134</v>
      </c>
      <c r="J428" t="s">
        <v>135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"17:59:38.430"</f>
        <v>17:59:38.430</v>
      </c>
      <c r="T428" t="str">
        <f>"17:59:37.630"</f>
        <v>17:59:37.630</v>
      </c>
      <c r="U428" t="str">
        <f t="shared" si="39"/>
        <v>A334DD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7</v>
      </c>
      <c r="AC428">
        <v>3</v>
      </c>
      <c r="AD428">
        <v>0</v>
      </c>
      <c r="AE428">
        <v>9</v>
      </c>
      <c r="AF428" t="s">
        <v>141</v>
      </c>
      <c r="AG428">
        <v>0</v>
      </c>
      <c r="AH428">
        <v>3</v>
      </c>
      <c r="AI428">
        <v>1</v>
      </c>
      <c r="AJ428">
        <v>0</v>
      </c>
      <c r="AK428" t="s">
        <v>445</v>
      </c>
      <c r="AL428">
        <v>64.758438999999996</v>
      </c>
      <c r="AM428" t="s">
        <v>454</v>
      </c>
      <c r="AN428">
        <v>-148.07373000000001</v>
      </c>
      <c r="AO428">
        <v>100</v>
      </c>
      <c r="AP428">
        <v>1600</v>
      </c>
      <c r="AQ428" t="s">
        <v>138</v>
      </c>
      <c r="AR428">
        <v>-119</v>
      </c>
      <c r="AS428">
        <v>-10</v>
      </c>
      <c r="AT428">
        <v>-576</v>
      </c>
      <c r="BB428" t="str">
        <f t="shared" si="40"/>
        <v>0610</v>
      </c>
      <c r="BC428">
        <v>1</v>
      </c>
      <c r="BD428" t="str">
        <f t="shared" si="41"/>
        <v xml:space="preserve">N3054V  </v>
      </c>
      <c r="BE428">
        <v>2</v>
      </c>
      <c r="BG428">
        <v>0</v>
      </c>
      <c r="BH428">
        <v>0</v>
      </c>
      <c r="BI428">
        <v>0</v>
      </c>
      <c r="BJ428">
        <v>1550</v>
      </c>
      <c r="BK428">
        <v>-50</v>
      </c>
      <c r="BL428" t="s">
        <v>373</v>
      </c>
      <c r="BM428">
        <v>1</v>
      </c>
      <c r="BN428">
        <v>1</v>
      </c>
      <c r="BO428">
        <v>1</v>
      </c>
      <c r="BP428">
        <v>0</v>
      </c>
      <c r="BS428">
        <v>0</v>
      </c>
      <c r="BT428">
        <v>0</v>
      </c>
      <c r="BU428">
        <v>0</v>
      </c>
      <c r="CE428" t="str">
        <f>"17:59:38.430"</f>
        <v>17:59:38.430</v>
      </c>
      <c r="CF428">
        <v>430160215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3</v>
      </c>
      <c r="CY428">
        <v>7</v>
      </c>
      <c r="CZ428" t="s">
        <v>130</v>
      </c>
      <c r="DA428">
        <v>142</v>
      </c>
      <c r="DB428">
        <v>3</v>
      </c>
      <c r="DC428" t="s">
        <v>131</v>
      </c>
      <c r="DD428" t="s">
        <v>132</v>
      </c>
      <c r="DG428">
        <v>79610</v>
      </c>
      <c r="DI428">
        <v>1</v>
      </c>
      <c r="DJ428">
        <v>0</v>
      </c>
      <c r="DK428">
        <v>1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>"04/23/2024 17:59:40.111"</f>
        <v>04/23/2024 17:59:40.111</v>
      </c>
      <c r="C429" t="str">
        <f t="shared" si="44"/>
        <v>FFDFD3C0</v>
      </c>
      <c r="D429" t="s">
        <v>139</v>
      </c>
      <c r="E429">
        <v>1</v>
      </c>
      <c r="H429">
        <v>216</v>
      </c>
      <c r="I429" t="s">
        <v>140</v>
      </c>
      <c r="J429" t="s">
        <v>141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"17:59:39.266"</f>
        <v>17:59:39.266</v>
      </c>
      <c r="T429" t="str">
        <f>"17:59:39.066"</f>
        <v>17:59:39.066</v>
      </c>
      <c r="U429" t="str">
        <f t="shared" si="39"/>
        <v>A334DD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7</v>
      </c>
      <c r="AC429">
        <v>3</v>
      </c>
      <c r="AD429">
        <v>0</v>
      </c>
      <c r="AE429">
        <v>9</v>
      </c>
      <c r="AF429" t="s">
        <v>141</v>
      </c>
      <c r="AG429">
        <v>0</v>
      </c>
      <c r="AH429">
        <v>3</v>
      </c>
      <c r="AI429">
        <v>1</v>
      </c>
      <c r="AJ429">
        <v>0</v>
      </c>
      <c r="AK429" t="s">
        <v>455</v>
      </c>
      <c r="AL429">
        <v>64.758396000000005</v>
      </c>
      <c r="AM429" t="s">
        <v>456</v>
      </c>
      <c r="AN429">
        <v>-148.07476</v>
      </c>
      <c r="AO429">
        <v>100</v>
      </c>
      <c r="AP429">
        <v>1500</v>
      </c>
      <c r="AQ429" t="s">
        <v>138</v>
      </c>
      <c r="AR429">
        <v>-119</v>
      </c>
      <c r="AS429">
        <v>-14</v>
      </c>
      <c r="AT429">
        <v>-640</v>
      </c>
      <c r="BB429" t="str">
        <f t="shared" si="40"/>
        <v>0610</v>
      </c>
      <c r="BC429">
        <v>1</v>
      </c>
      <c r="BD429" t="str">
        <f t="shared" si="41"/>
        <v xml:space="preserve">N3054V  </v>
      </c>
      <c r="BE429">
        <v>2</v>
      </c>
      <c r="BG429">
        <v>0</v>
      </c>
      <c r="BH429">
        <v>0</v>
      </c>
      <c r="BI429">
        <v>0</v>
      </c>
      <c r="BJ429">
        <v>1525</v>
      </c>
      <c r="BK429">
        <v>25</v>
      </c>
      <c r="BL429" t="s">
        <v>373</v>
      </c>
      <c r="BM429">
        <v>1</v>
      </c>
      <c r="BN429">
        <v>1</v>
      </c>
      <c r="BO429">
        <v>1</v>
      </c>
      <c r="BP429">
        <v>0</v>
      </c>
      <c r="BS429">
        <v>0</v>
      </c>
      <c r="BT429">
        <v>0</v>
      </c>
      <c r="BU429">
        <v>0</v>
      </c>
      <c r="CE429" t="str">
        <f>"17:59:39.270"</f>
        <v>17:59:39.270</v>
      </c>
      <c r="CF429">
        <v>270115335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6</v>
      </c>
      <c r="CY429">
        <v>7</v>
      </c>
      <c r="CZ429" t="s">
        <v>130</v>
      </c>
      <c r="DA429">
        <v>308</v>
      </c>
      <c r="DB429">
        <v>1</v>
      </c>
      <c r="DC429" t="s">
        <v>363</v>
      </c>
      <c r="DD429" t="s">
        <v>364</v>
      </c>
      <c r="DG429">
        <v>12698582</v>
      </c>
      <c r="DI429">
        <v>1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>"04/23/2024 17:59:40.189"</f>
        <v>04/23/2024 17:59:40.189</v>
      </c>
      <c r="C430" t="str">
        <f t="shared" si="44"/>
        <v>FFDFD3C0</v>
      </c>
      <c r="D430" t="s">
        <v>133</v>
      </c>
      <c r="E430">
        <v>20</v>
      </c>
      <c r="H430">
        <v>329</v>
      </c>
      <c r="I430" t="s">
        <v>134</v>
      </c>
      <c r="J430" t="s">
        <v>135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"17:59:39.266"</f>
        <v>17:59:39.266</v>
      </c>
      <c r="T430" t="str">
        <f>"17:59:39.066"</f>
        <v>17:59:39.066</v>
      </c>
      <c r="U430" t="str">
        <f t="shared" si="39"/>
        <v>A334DD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7</v>
      </c>
      <c r="AC430">
        <v>3</v>
      </c>
      <c r="AD430">
        <v>0</v>
      </c>
      <c r="AE430">
        <v>9</v>
      </c>
      <c r="AF430" t="s">
        <v>141</v>
      </c>
      <c r="AG430">
        <v>0</v>
      </c>
      <c r="AH430">
        <v>3</v>
      </c>
      <c r="AI430">
        <v>1</v>
      </c>
      <c r="AJ430">
        <v>0</v>
      </c>
      <c r="AK430" t="s">
        <v>455</v>
      </c>
      <c r="AL430">
        <v>64.758396000000005</v>
      </c>
      <c r="AM430" t="s">
        <v>456</v>
      </c>
      <c r="AN430">
        <v>-148.07476</v>
      </c>
      <c r="AO430">
        <v>100</v>
      </c>
      <c r="AP430">
        <v>1500</v>
      </c>
      <c r="AQ430" t="s">
        <v>138</v>
      </c>
      <c r="AR430">
        <v>-119</v>
      </c>
      <c r="AS430">
        <v>-14</v>
      </c>
      <c r="AT430">
        <v>-640</v>
      </c>
      <c r="BB430" t="str">
        <f t="shared" si="40"/>
        <v>0610</v>
      </c>
      <c r="BC430">
        <v>1</v>
      </c>
      <c r="BD430" t="str">
        <f t="shared" si="41"/>
        <v xml:space="preserve">N3054V  </v>
      </c>
      <c r="BE430">
        <v>2</v>
      </c>
      <c r="BG430">
        <v>0</v>
      </c>
      <c r="BH430">
        <v>0</v>
      </c>
      <c r="BI430">
        <v>0</v>
      </c>
      <c r="BJ430">
        <v>1525</v>
      </c>
      <c r="BK430">
        <v>25</v>
      </c>
      <c r="BL430" t="s">
        <v>373</v>
      </c>
      <c r="BM430">
        <v>1</v>
      </c>
      <c r="BN430">
        <v>1</v>
      </c>
      <c r="BO430">
        <v>1</v>
      </c>
      <c r="BP430">
        <v>0</v>
      </c>
      <c r="BS430">
        <v>0</v>
      </c>
      <c r="BT430">
        <v>0</v>
      </c>
      <c r="BU430">
        <v>0</v>
      </c>
      <c r="CE430" t="str">
        <f>"17:59:39.270"</f>
        <v>17:59:39.270</v>
      </c>
      <c r="CF430">
        <v>270078329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130</v>
      </c>
      <c r="DA430">
        <v>142</v>
      </c>
      <c r="DB430">
        <v>2</v>
      </c>
      <c r="DC430" t="s">
        <v>131</v>
      </c>
      <c r="DD430" t="s">
        <v>132</v>
      </c>
      <c r="DG430">
        <v>14169085</v>
      </c>
      <c r="DI430">
        <v>1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>"04/23/2024 17:59:40.189"</f>
        <v>04/23/2024 17:59:40.189</v>
      </c>
      <c r="C431" t="str">
        <f t="shared" si="44"/>
        <v>FFDFD3C0</v>
      </c>
      <c r="D431" t="s">
        <v>123</v>
      </c>
      <c r="E431">
        <v>21</v>
      </c>
      <c r="F431">
        <v>1021</v>
      </c>
      <c r="G431" t="s">
        <v>124</v>
      </c>
      <c r="J431" t="s">
        <v>125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"17:59:39.266"</f>
        <v>17:59:39.266</v>
      </c>
      <c r="T431" t="str">
        <f>"17:59:39.066"</f>
        <v>17:59:39.066</v>
      </c>
      <c r="U431" t="str">
        <f t="shared" si="39"/>
        <v>A334DD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7</v>
      </c>
      <c r="AC431">
        <v>3</v>
      </c>
      <c r="AD431">
        <v>0</v>
      </c>
      <c r="AE431">
        <v>9</v>
      </c>
      <c r="AF431" t="s">
        <v>141</v>
      </c>
      <c r="AG431">
        <v>0</v>
      </c>
      <c r="AH431">
        <v>3</v>
      </c>
      <c r="AI431">
        <v>1</v>
      </c>
      <c r="AJ431">
        <v>0</v>
      </c>
      <c r="AK431" t="s">
        <v>455</v>
      </c>
      <c r="AL431">
        <v>64.758396000000005</v>
      </c>
      <c r="AM431" t="s">
        <v>456</v>
      </c>
      <c r="AN431">
        <v>-148.07476</v>
      </c>
      <c r="AO431">
        <v>100</v>
      </c>
      <c r="AP431">
        <v>1500</v>
      </c>
      <c r="AQ431" t="s">
        <v>138</v>
      </c>
      <c r="AR431">
        <v>-119</v>
      </c>
      <c r="AS431">
        <v>-14</v>
      </c>
      <c r="AT431">
        <v>-640</v>
      </c>
      <c r="BB431" t="str">
        <f t="shared" si="40"/>
        <v>0610</v>
      </c>
      <c r="BC431">
        <v>1</v>
      </c>
      <c r="BD431" t="str">
        <f t="shared" si="41"/>
        <v xml:space="preserve">N3054V  </v>
      </c>
      <c r="BE431">
        <v>2</v>
      </c>
      <c r="BG431">
        <v>0</v>
      </c>
      <c r="BH431">
        <v>0</v>
      </c>
      <c r="BI431">
        <v>0</v>
      </c>
      <c r="BJ431">
        <v>1525</v>
      </c>
      <c r="BK431">
        <v>25</v>
      </c>
      <c r="BL431" t="s">
        <v>373</v>
      </c>
      <c r="BM431">
        <v>1</v>
      </c>
      <c r="BN431">
        <v>1</v>
      </c>
      <c r="BO431">
        <v>1</v>
      </c>
      <c r="BP431">
        <v>0</v>
      </c>
      <c r="BS431">
        <v>0</v>
      </c>
      <c r="BT431">
        <v>0</v>
      </c>
      <c r="BU431">
        <v>0</v>
      </c>
      <c r="CE431" t="str">
        <f>"17:59:39.270"</f>
        <v>17:59:39.270</v>
      </c>
      <c r="CF431">
        <v>270115335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6</v>
      </c>
      <c r="CY431">
        <v>7</v>
      </c>
      <c r="CZ431" t="s">
        <v>130</v>
      </c>
      <c r="DA431">
        <v>308</v>
      </c>
      <c r="DB431">
        <v>1</v>
      </c>
      <c r="DC431" t="s">
        <v>363</v>
      </c>
      <c r="DD431" t="s">
        <v>364</v>
      </c>
      <c r="DG431">
        <v>12698582</v>
      </c>
      <c r="DI431">
        <v>1</v>
      </c>
      <c r="DJ431">
        <v>0</v>
      </c>
      <c r="DK431">
        <v>1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>"04/23/2024 17:59:40.986"</f>
        <v>04/23/2024 17:59:40.986</v>
      </c>
      <c r="C432" t="str">
        <f t="shared" si="44"/>
        <v>FFDFD3C0</v>
      </c>
      <c r="D432" t="s">
        <v>123</v>
      </c>
      <c r="E432">
        <v>21</v>
      </c>
      <c r="F432">
        <v>1021</v>
      </c>
      <c r="G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 t="shared" ref="S432:T434" si="45">"17:59:40.438"</f>
        <v>17:59:40.438</v>
      </c>
      <c r="T432" t="str">
        <f t="shared" si="45"/>
        <v>17:59:40.438</v>
      </c>
      <c r="U432" t="str">
        <f t="shared" si="39"/>
        <v>A334DD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7</v>
      </c>
      <c r="AC432">
        <v>3</v>
      </c>
      <c r="AD432">
        <v>0</v>
      </c>
      <c r="AE432">
        <v>9</v>
      </c>
      <c r="AF432" t="s">
        <v>141</v>
      </c>
      <c r="AG432">
        <v>0</v>
      </c>
      <c r="AH432">
        <v>3</v>
      </c>
      <c r="AI432">
        <v>1</v>
      </c>
      <c r="AJ432">
        <v>0</v>
      </c>
      <c r="AK432" t="s">
        <v>374</v>
      </c>
      <c r="AL432">
        <v>64.758309999999994</v>
      </c>
      <c r="AM432" t="s">
        <v>457</v>
      </c>
      <c r="AN432">
        <v>-148.07637</v>
      </c>
      <c r="AO432">
        <v>100</v>
      </c>
      <c r="AP432">
        <v>1500</v>
      </c>
      <c r="AQ432" t="s">
        <v>138</v>
      </c>
      <c r="AR432">
        <v>-120</v>
      </c>
      <c r="AS432">
        <v>-18</v>
      </c>
      <c r="AT432">
        <v>-576</v>
      </c>
      <c r="BB432" t="str">
        <f t="shared" si="40"/>
        <v>0610</v>
      </c>
      <c r="BC432">
        <v>1</v>
      </c>
      <c r="BD432" t="str">
        <f t="shared" si="41"/>
        <v xml:space="preserve">N3054V  </v>
      </c>
      <c r="BE432">
        <v>2</v>
      </c>
      <c r="BG432">
        <v>0</v>
      </c>
      <c r="BH432">
        <v>0</v>
      </c>
      <c r="BI432">
        <v>0</v>
      </c>
      <c r="BJ432">
        <v>1525</v>
      </c>
      <c r="BK432">
        <v>25</v>
      </c>
      <c r="BL432" t="s">
        <v>373</v>
      </c>
      <c r="BM432">
        <v>1</v>
      </c>
      <c r="BN432">
        <v>1</v>
      </c>
      <c r="BO432">
        <v>1</v>
      </c>
      <c r="BP432">
        <v>0</v>
      </c>
      <c r="BS432">
        <v>0</v>
      </c>
      <c r="BT432">
        <v>0</v>
      </c>
      <c r="BU432">
        <v>0</v>
      </c>
      <c r="CE432" t="str">
        <f>"17:59:40.440"</f>
        <v>17:59:40.440</v>
      </c>
      <c r="CF432">
        <v>440000853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6</v>
      </c>
      <c r="CY432">
        <v>7</v>
      </c>
      <c r="CZ432" t="s">
        <v>130</v>
      </c>
      <c r="DA432">
        <v>308</v>
      </c>
      <c r="DB432">
        <v>1</v>
      </c>
      <c r="DC432" t="s">
        <v>363</v>
      </c>
      <c r="DD432" t="s">
        <v>364</v>
      </c>
      <c r="DG432">
        <v>12698640</v>
      </c>
      <c r="DI432">
        <v>1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>"04/23/2024 17:59:40.986"</f>
        <v>04/23/2024 17:59:40.986</v>
      </c>
      <c r="C433" t="str">
        <f t="shared" si="44"/>
        <v>FFDFD3C0</v>
      </c>
      <c r="D433" t="s">
        <v>139</v>
      </c>
      <c r="E433">
        <v>1</v>
      </c>
      <c r="H433">
        <v>216</v>
      </c>
      <c r="I433" t="s">
        <v>140</v>
      </c>
      <c r="J433" t="s">
        <v>141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 t="shared" si="45"/>
        <v>17:59:40.438</v>
      </c>
      <c r="T433" t="str">
        <f t="shared" si="45"/>
        <v>17:59:40.438</v>
      </c>
      <c r="U433" t="str">
        <f t="shared" si="39"/>
        <v>A334DD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7</v>
      </c>
      <c r="AC433">
        <v>3</v>
      </c>
      <c r="AD433">
        <v>0</v>
      </c>
      <c r="AE433">
        <v>9</v>
      </c>
      <c r="AF433" t="s">
        <v>141</v>
      </c>
      <c r="AG433">
        <v>0</v>
      </c>
      <c r="AH433">
        <v>3</v>
      </c>
      <c r="AI433">
        <v>1</v>
      </c>
      <c r="AJ433">
        <v>0</v>
      </c>
      <c r="AK433" t="s">
        <v>374</v>
      </c>
      <c r="AL433">
        <v>64.758309999999994</v>
      </c>
      <c r="AM433" t="s">
        <v>457</v>
      </c>
      <c r="AN433">
        <v>-148.07637</v>
      </c>
      <c r="AO433">
        <v>100</v>
      </c>
      <c r="AP433">
        <v>1500</v>
      </c>
      <c r="AQ433" t="s">
        <v>138</v>
      </c>
      <c r="AR433">
        <v>-120</v>
      </c>
      <c r="AS433">
        <v>-18</v>
      </c>
      <c r="AT433">
        <v>-576</v>
      </c>
      <c r="BB433" t="str">
        <f t="shared" si="40"/>
        <v>0610</v>
      </c>
      <c r="BC433">
        <v>1</v>
      </c>
      <c r="BD433" t="str">
        <f t="shared" si="41"/>
        <v xml:space="preserve">N3054V  </v>
      </c>
      <c r="BE433">
        <v>2</v>
      </c>
      <c r="BG433">
        <v>0</v>
      </c>
      <c r="BH433">
        <v>0</v>
      </c>
      <c r="BI433">
        <v>0</v>
      </c>
      <c r="BJ433">
        <v>1525</v>
      </c>
      <c r="BK433">
        <v>25</v>
      </c>
      <c r="BL433" t="s">
        <v>373</v>
      </c>
      <c r="BM433">
        <v>1</v>
      </c>
      <c r="BN433">
        <v>1</v>
      </c>
      <c r="BO433">
        <v>1</v>
      </c>
      <c r="BP433">
        <v>0</v>
      </c>
      <c r="BS433">
        <v>0</v>
      </c>
      <c r="BT433">
        <v>0</v>
      </c>
      <c r="BU433">
        <v>0</v>
      </c>
      <c r="CE433" t="str">
        <f>"17:59:40.440"</f>
        <v>17:59:40.440</v>
      </c>
      <c r="CF433">
        <v>440000853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6</v>
      </c>
      <c r="CY433">
        <v>7</v>
      </c>
      <c r="CZ433" t="s">
        <v>130</v>
      </c>
      <c r="DA433">
        <v>308</v>
      </c>
      <c r="DB433">
        <v>1</v>
      </c>
      <c r="DC433" t="s">
        <v>363</v>
      </c>
      <c r="DD433" t="s">
        <v>364</v>
      </c>
      <c r="DG433">
        <v>12698640</v>
      </c>
      <c r="DI433">
        <v>1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>"04/23/2024 17:59:40.986"</f>
        <v>04/23/2024 17:59:40.986</v>
      </c>
      <c r="C434" t="str">
        <f t="shared" si="44"/>
        <v>FFDFD3C0</v>
      </c>
      <c r="D434" t="s">
        <v>133</v>
      </c>
      <c r="E434">
        <v>20</v>
      </c>
      <c r="H434">
        <v>329</v>
      </c>
      <c r="I434" t="s">
        <v>134</v>
      </c>
      <c r="J434" t="s">
        <v>135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 t="shared" si="45"/>
        <v>17:59:40.438</v>
      </c>
      <c r="T434" t="str">
        <f t="shared" si="45"/>
        <v>17:59:40.438</v>
      </c>
      <c r="U434" t="str">
        <f t="shared" si="39"/>
        <v>A334DD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7</v>
      </c>
      <c r="AC434">
        <v>3</v>
      </c>
      <c r="AD434">
        <v>0</v>
      </c>
      <c r="AE434">
        <v>9</v>
      </c>
      <c r="AF434" t="s">
        <v>141</v>
      </c>
      <c r="AG434">
        <v>0</v>
      </c>
      <c r="AH434">
        <v>3</v>
      </c>
      <c r="AI434">
        <v>1</v>
      </c>
      <c r="AJ434">
        <v>0</v>
      </c>
      <c r="AK434" t="s">
        <v>374</v>
      </c>
      <c r="AL434">
        <v>64.758309999999994</v>
      </c>
      <c r="AM434" t="s">
        <v>457</v>
      </c>
      <c r="AN434">
        <v>-148.07637</v>
      </c>
      <c r="AO434">
        <v>100</v>
      </c>
      <c r="AP434">
        <v>1500</v>
      </c>
      <c r="AQ434" t="s">
        <v>138</v>
      </c>
      <c r="AR434">
        <v>-120</v>
      </c>
      <c r="AS434">
        <v>-18</v>
      </c>
      <c r="AT434">
        <v>-576</v>
      </c>
      <c r="BB434" t="str">
        <f t="shared" si="40"/>
        <v>0610</v>
      </c>
      <c r="BC434">
        <v>1</v>
      </c>
      <c r="BD434" t="str">
        <f t="shared" si="41"/>
        <v xml:space="preserve">N3054V  </v>
      </c>
      <c r="BE434">
        <v>2</v>
      </c>
      <c r="BG434">
        <v>0</v>
      </c>
      <c r="BH434">
        <v>0</v>
      </c>
      <c r="BI434">
        <v>0</v>
      </c>
      <c r="BJ434">
        <v>1525</v>
      </c>
      <c r="BK434">
        <v>25</v>
      </c>
      <c r="BL434" t="s">
        <v>373</v>
      </c>
      <c r="BM434">
        <v>1</v>
      </c>
      <c r="BN434">
        <v>1</v>
      </c>
      <c r="BO434">
        <v>1</v>
      </c>
      <c r="BP434">
        <v>0</v>
      </c>
      <c r="BS434">
        <v>0</v>
      </c>
      <c r="BT434">
        <v>0</v>
      </c>
      <c r="BU434">
        <v>0</v>
      </c>
      <c r="CE434" t="str">
        <f>"17:59:40.440"</f>
        <v>17:59:40.440</v>
      </c>
      <c r="CF434">
        <v>439964251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4</v>
      </c>
      <c r="CY434">
        <v>7</v>
      </c>
      <c r="CZ434" t="s">
        <v>130</v>
      </c>
      <c r="DA434">
        <v>142</v>
      </c>
      <c r="DB434">
        <v>2</v>
      </c>
      <c r="DC434" t="s">
        <v>131</v>
      </c>
      <c r="DD434" t="s">
        <v>132</v>
      </c>
      <c r="DG434">
        <v>14169146</v>
      </c>
      <c r="DI434">
        <v>1</v>
      </c>
      <c r="DJ434">
        <v>0</v>
      </c>
      <c r="DK434">
        <v>1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>"04/23/2024 17:59:41.939"</f>
        <v>04/23/2024 17:59:41.939</v>
      </c>
      <c r="C435" t="str">
        <f t="shared" si="44"/>
        <v>FFDFD3C0</v>
      </c>
      <c r="D435" t="s">
        <v>123</v>
      </c>
      <c r="E435">
        <v>21</v>
      </c>
      <c r="F435">
        <v>1021</v>
      </c>
      <c r="G435" t="s">
        <v>124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"17:59:41.430"</f>
        <v>17:59:41.430</v>
      </c>
      <c r="T435" t="str">
        <f>"17:59:41.030"</f>
        <v>17:59:41.030</v>
      </c>
      <c r="U435" t="str">
        <f t="shared" si="39"/>
        <v>A334DD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7</v>
      </c>
      <c r="AC435">
        <v>3</v>
      </c>
      <c r="AD435">
        <v>0</v>
      </c>
      <c r="AE435">
        <v>9</v>
      </c>
      <c r="AF435" t="s">
        <v>141</v>
      </c>
      <c r="AG435">
        <v>0</v>
      </c>
      <c r="AH435">
        <v>3</v>
      </c>
      <c r="AI435">
        <v>1</v>
      </c>
      <c r="AJ435">
        <v>0</v>
      </c>
      <c r="AK435" t="s">
        <v>458</v>
      </c>
      <c r="AL435">
        <v>64.758223999999998</v>
      </c>
      <c r="AM435" t="s">
        <v>459</v>
      </c>
      <c r="AN435">
        <v>-148.07757100000001</v>
      </c>
      <c r="AO435">
        <v>100</v>
      </c>
      <c r="AP435">
        <v>1500</v>
      </c>
      <c r="AQ435" t="s">
        <v>138</v>
      </c>
      <c r="AR435">
        <v>-120</v>
      </c>
      <c r="AS435">
        <v>-20</v>
      </c>
      <c r="AT435">
        <v>-576</v>
      </c>
      <c r="BB435" t="str">
        <f t="shared" si="40"/>
        <v>0610</v>
      </c>
      <c r="BC435">
        <v>1</v>
      </c>
      <c r="BD435" t="str">
        <f t="shared" si="41"/>
        <v xml:space="preserve">N3054V  </v>
      </c>
      <c r="BE435">
        <v>2</v>
      </c>
      <c r="BG435">
        <v>0</v>
      </c>
      <c r="BH435">
        <v>0</v>
      </c>
      <c r="BI435">
        <v>0</v>
      </c>
      <c r="BJ435">
        <v>1500</v>
      </c>
      <c r="BK435">
        <v>0</v>
      </c>
      <c r="BL435" t="s">
        <v>373</v>
      </c>
      <c r="BM435">
        <v>1</v>
      </c>
      <c r="BN435">
        <v>1</v>
      </c>
      <c r="BO435">
        <v>1</v>
      </c>
      <c r="BP435">
        <v>0</v>
      </c>
      <c r="BS435">
        <v>0</v>
      </c>
      <c r="BT435">
        <v>0</v>
      </c>
      <c r="BU435">
        <v>0</v>
      </c>
      <c r="CE435" t="str">
        <f>"17:59:41.430"</f>
        <v>17:59:41.430</v>
      </c>
      <c r="CF435">
        <v>429904007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6</v>
      </c>
      <c r="CY435">
        <v>7</v>
      </c>
      <c r="CZ435" t="s">
        <v>130</v>
      </c>
      <c r="DA435">
        <v>308</v>
      </c>
      <c r="DB435">
        <v>1</v>
      </c>
      <c r="DC435" t="s">
        <v>363</v>
      </c>
      <c r="DD435" t="s">
        <v>364</v>
      </c>
      <c r="DG435">
        <v>12698698</v>
      </c>
      <c r="DI435">
        <v>1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"04/23/2024 17:59:41.939"</f>
        <v>04/23/2024 17:59:41.939</v>
      </c>
      <c r="C436" t="str">
        <f t="shared" si="44"/>
        <v>FFDFD3C0</v>
      </c>
      <c r="D436" t="s">
        <v>133</v>
      </c>
      <c r="E436">
        <v>20</v>
      </c>
      <c r="H436">
        <v>329</v>
      </c>
      <c r="I436" t="s">
        <v>134</v>
      </c>
      <c r="J436" t="s">
        <v>135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"17:59:41.430"</f>
        <v>17:59:41.430</v>
      </c>
      <c r="T436" t="str">
        <f>"17:59:41.030"</f>
        <v>17:59:41.030</v>
      </c>
      <c r="U436" t="str">
        <f t="shared" si="39"/>
        <v>A334DD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7</v>
      </c>
      <c r="AC436">
        <v>3</v>
      </c>
      <c r="AD436">
        <v>0</v>
      </c>
      <c r="AE436">
        <v>9</v>
      </c>
      <c r="AF436" t="s">
        <v>141</v>
      </c>
      <c r="AG436">
        <v>0</v>
      </c>
      <c r="AH436">
        <v>3</v>
      </c>
      <c r="AI436">
        <v>1</v>
      </c>
      <c r="AJ436">
        <v>0</v>
      </c>
      <c r="AK436" t="s">
        <v>458</v>
      </c>
      <c r="AL436">
        <v>64.758223999999998</v>
      </c>
      <c r="AM436" t="s">
        <v>459</v>
      </c>
      <c r="AN436">
        <v>-148.07757100000001</v>
      </c>
      <c r="AO436">
        <v>100</v>
      </c>
      <c r="AP436">
        <v>1500</v>
      </c>
      <c r="AQ436" t="s">
        <v>138</v>
      </c>
      <c r="AR436">
        <v>-120</v>
      </c>
      <c r="AS436">
        <v>-20</v>
      </c>
      <c r="AT436">
        <v>-576</v>
      </c>
      <c r="BB436" t="str">
        <f t="shared" si="40"/>
        <v>0610</v>
      </c>
      <c r="BC436">
        <v>1</v>
      </c>
      <c r="BD436" t="str">
        <f t="shared" si="41"/>
        <v xml:space="preserve">N3054V  </v>
      </c>
      <c r="BE436">
        <v>2</v>
      </c>
      <c r="BG436">
        <v>0</v>
      </c>
      <c r="BH436">
        <v>0</v>
      </c>
      <c r="BI436">
        <v>0</v>
      </c>
      <c r="BJ436">
        <v>1500</v>
      </c>
      <c r="BK436">
        <v>0</v>
      </c>
      <c r="BL436" t="s">
        <v>373</v>
      </c>
      <c r="BM436">
        <v>1</v>
      </c>
      <c r="BN436">
        <v>1</v>
      </c>
      <c r="BO436">
        <v>1</v>
      </c>
      <c r="BP436">
        <v>0</v>
      </c>
      <c r="BS436">
        <v>0</v>
      </c>
      <c r="BT436">
        <v>0</v>
      </c>
      <c r="BU436">
        <v>0</v>
      </c>
      <c r="CE436" t="str">
        <f>"17:59:41.430"</f>
        <v>17:59:41.430</v>
      </c>
      <c r="CF436">
        <v>429867777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5</v>
      </c>
      <c r="CY436">
        <v>7</v>
      </c>
      <c r="CZ436" t="s">
        <v>130</v>
      </c>
      <c r="DA436">
        <v>142</v>
      </c>
      <c r="DB436">
        <v>2</v>
      </c>
      <c r="DC436" t="s">
        <v>131</v>
      </c>
      <c r="DD436" t="s">
        <v>132</v>
      </c>
      <c r="DG436">
        <v>14169204</v>
      </c>
      <c r="DI436">
        <v>1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"04/23/2024 17:59:41.939"</f>
        <v>04/23/2024 17:59:41.939</v>
      </c>
      <c r="C437" t="str">
        <f t="shared" si="44"/>
        <v>FFDFD3C0</v>
      </c>
      <c r="D437" t="s">
        <v>139</v>
      </c>
      <c r="E437">
        <v>1</v>
      </c>
      <c r="H437">
        <v>216</v>
      </c>
      <c r="I437" t="s">
        <v>140</v>
      </c>
      <c r="J437" t="s">
        <v>141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"17:59:41.430"</f>
        <v>17:59:41.430</v>
      </c>
      <c r="T437" t="str">
        <f>"17:59:41.030"</f>
        <v>17:59:41.030</v>
      </c>
      <c r="U437" t="str">
        <f t="shared" si="39"/>
        <v>A334DD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7</v>
      </c>
      <c r="AC437">
        <v>3</v>
      </c>
      <c r="AD437">
        <v>0</v>
      </c>
      <c r="AE437">
        <v>9</v>
      </c>
      <c r="AF437" t="s">
        <v>141</v>
      </c>
      <c r="AG437">
        <v>0</v>
      </c>
      <c r="AH437">
        <v>3</v>
      </c>
      <c r="AI437">
        <v>1</v>
      </c>
      <c r="AJ437">
        <v>0</v>
      </c>
      <c r="AK437" t="s">
        <v>458</v>
      </c>
      <c r="AL437">
        <v>64.758223999999998</v>
      </c>
      <c r="AM437" t="s">
        <v>459</v>
      </c>
      <c r="AN437">
        <v>-148.07757100000001</v>
      </c>
      <c r="AO437">
        <v>100</v>
      </c>
      <c r="AP437">
        <v>1500</v>
      </c>
      <c r="AQ437" t="s">
        <v>138</v>
      </c>
      <c r="AR437">
        <v>-120</v>
      </c>
      <c r="AS437">
        <v>-20</v>
      </c>
      <c r="AT437">
        <v>-576</v>
      </c>
      <c r="BB437" t="str">
        <f t="shared" si="40"/>
        <v>0610</v>
      </c>
      <c r="BC437">
        <v>1</v>
      </c>
      <c r="BD437" t="str">
        <f t="shared" si="41"/>
        <v xml:space="preserve">N3054V  </v>
      </c>
      <c r="BE437">
        <v>2</v>
      </c>
      <c r="BG437">
        <v>0</v>
      </c>
      <c r="BH437">
        <v>0</v>
      </c>
      <c r="BI437">
        <v>0</v>
      </c>
      <c r="BJ437">
        <v>1500</v>
      </c>
      <c r="BK437">
        <v>0</v>
      </c>
      <c r="BL437" t="s">
        <v>373</v>
      </c>
      <c r="BM437">
        <v>1</v>
      </c>
      <c r="BN437">
        <v>1</v>
      </c>
      <c r="BO437">
        <v>1</v>
      </c>
      <c r="BP437">
        <v>0</v>
      </c>
      <c r="BS437">
        <v>0</v>
      </c>
      <c r="BT437">
        <v>0</v>
      </c>
      <c r="BU437">
        <v>0</v>
      </c>
      <c r="CE437" t="str">
        <f>"17:59:41.430"</f>
        <v>17:59:41.430</v>
      </c>
      <c r="CF437">
        <v>429904007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6</v>
      </c>
      <c r="CY437">
        <v>7</v>
      </c>
      <c r="CZ437" t="s">
        <v>130</v>
      </c>
      <c r="DA437">
        <v>308</v>
      </c>
      <c r="DB437">
        <v>1</v>
      </c>
      <c r="DC437" t="s">
        <v>363</v>
      </c>
      <c r="DD437" t="s">
        <v>364</v>
      </c>
      <c r="DG437">
        <v>12698698</v>
      </c>
      <c r="DI437">
        <v>1</v>
      </c>
      <c r="DJ437">
        <v>0</v>
      </c>
      <c r="DK437">
        <v>1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"04/23/2024 17:59:43.954"</f>
        <v>04/23/2024 17:59:43.954</v>
      </c>
      <c r="C438" t="str">
        <f t="shared" si="44"/>
        <v>FFDFD3C0</v>
      </c>
      <c r="D438" t="s">
        <v>139</v>
      </c>
      <c r="E438">
        <v>1</v>
      </c>
      <c r="H438">
        <v>216</v>
      </c>
      <c r="I438" t="s">
        <v>140</v>
      </c>
      <c r="J438" t="s">
        <v>141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"17:59:43.539"</f>
        <v>17:59:43.539</v>
      </c>
      <c r="T438" t="str">
        <f>"17:59:43.039"</f>
        <v>17:59:43.039</v>
      </c>
      <c r="U438" t="str">
        <f t="shared" si="39"/>
        <v>A334DD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7</v>
      </c>
      <c r="AC438">
        <v>3</v>
      </c>
      <c r="AD438">
        <v>0</v>
      </c>
      <c r="AE438">
        <v>9</v>
      </c>
      <c r="AF438" t="s">
        <v>141</v>
      </c>
      <c r="AG438">
        <v>0</v>
      </c>
      <c r="AH438">
        <v>3</v>
      </c>
      <c r="AI438">
        <v>1</v>
      </c>
      <c r="AJ438">
        <v>0</v>
      </c>
      <c r="AK438" t="s">
        <v>460</v>
      </c>
      <c r="AL438">
        <v>64.757987999999997</v>
      </c>
      <c r="AM438" t="s">
        <v>461</v>
      </c>
      <c r="AN438">
        <v>-148.08031800000001</v>
      </c>
      <c r="AO438">
        <v>100</v>
      </c>
      <c r="AP438">
        <v>1500</v>
      </c>
      <c r="AQ438" t="s">
        <v>138</v>
      </c>
      <c r="AR438">
        <v>-120</v>
      </c>
      <c r="AS438">
        <v>-25</v>
      </c>
      <c r="AT438">
        <v>-640</v>
      </c>
      <c r="BB438" t="str">
        <f t="shared" si="40"/>
        <v>0610</v>
      </c>
      <c r="BC438">
        <v>1</v>
      </c>
      <c r="BD438" t="str">
        <f t="shared" si="41"/>
        <v xml:space="preserve">N3054V  </v>
      </c>
      <c r="BE438">
        <v>2</v>
      </c>
      <c r="BG438">
        <v>0</v>
      </c>
      <c r="BH438">
        <v>0</v>
      </c>
      <c r="BI438">
        <v>0</v>
      </c>
      <c r="BJ438">
        <v>1500</v>
      </c>
      <c r="BK438">
        <v>0</v>
      </c>
      <c r="BL438" t="s">
        <v>373</v>
      </c>
      <c r="BM438">
        <v>1</v>
      </c>
      <c r="BN438">
        <v>1</v>
      </c>
      <c r="BO438">
        <v>1</v>
      </c>
      <c r="BP438">
        <v>0</v>
      </c>
      <c r="BS438">
        <v>0</v>
      </c>
      <c r="BT438">
        <v>0</v>
      </c>
      <c r="BU438">
        <v>0</v>
      </c>
      <c r="CE438" t="str">
        <f>"17:59:43.545"</f>
        <v>17:59:43.545</v>
      </c>
      <c r="CF438">
        <v>544697070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130</v>
      </c>
      <c r="DA438">
        <v>308</v>
      </c>
      <c r="DB438">
        <v>1</v>
      </c>
      <c r="DC438" t="s">
        <v>363</v>
      </c>
      <c r="DD438" t="s">
        <v>364</v>
      </c>
      <c r="DG438">
        <v>12698826</v>
      </c>
      <c r="DI438">
        <v>1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"04/23/2024 17:59:43.954"</f>
        <v>04/23/2024 17:59:43.954</v>
      </c>
      <c r="C439" t="str">
        <f t="shared" si="44"/>
        <v>FFDFD3C0</v>
      </c>
      <c r="D439" t="s">
        <v>123</v>
      </c>
      <c r="E439">
        <v>21</v>
      </c>
      <c r="F439">
        <v>1021</v>
      </c>
      <c r="G439" t="s">
        <v>124</v>
      </c>
      <c r="J439" t="s">
        <v>125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"17:59:43.539"</f>
        <v>17:59:43.539</v>
      </c>
      <c r="T439" t="str">
        <f>"17:59:43.039"</f>
        <v>17:59:43.039</v>
      </c>
      <c r="U439" t="str">
        <f t="shared" si="39"/>
        <v>A334DD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7</v>
      </c>
      <c r="AC439">
        <v>3</v>
      </c>
      <c r="AD439">
        <v>0</v>
      </c>
      <c r="AE439">
        <v>9</v>
      </c>
      <c r="AF439" t="s">
        <v>141</v>
      </c>
      <c r="AG439">
        <v>0</v>
      </c>
      <c r="AH439">
        <v>3</v>
      </c>
      <c r="AI439">
        <v>1</v>
      </c>
      <c r="AJ439">
        <v>0</v>
      </c>
      <c r="AK439" t="s">
        <v>460</v>
      </c>
      <c r="AL439">
        <v>64.757987999999997</v>
      </c>
      <c r="AM439" t="s">
        <v>461</v>
      </c>
      <c r="AN439">
        <v>-148.08031800000001</v>
      </c>
      <c r="AO439">
        <v>100</v>
      </c>
      <c r="AP439">
        <v>1500</v>
      </c>
      <c r="AQ439" t="s">
        <v>138</v>
      </c>
      <c r="AR439">
        <v>-120</v>
      </c>
      <c r="AS439">
        <v>-25</v>
      </c>
      <c r="AT439">
        <v>-640</v>
      </c>
      <c r="BB439" t="str">
        <f t="shared" si="40"/>
        <v>0610</v>
      </c>
      <c r="BC439">
        <v>1</v>
      </c>
      <c r="BD439" t="str">
        <f t="shared" si="41"/>
        <v xml:space="preserve">N3054V  </v>
      </c>
      <c r="BE439">
        <v>2</v>
      </c>
      <c r="BG439">
        <v>0</v>
      </c>
      <c r="BH439">
        <v>0</v>
      </c>
      <c r="BI439">
        <v>0</v>
      </c>
      <c r="BJ439">
        <v>1500</v>
      </c>
      <c r="BK439">
        <v>0</v>
      </c>
      <c r="BL439" t="s">
        <v>373</v>
      </c>
      <c r="BM439">
        <v>1</v>
      </c>
      <c r="BN439">
        <v>1</v>
      </c>
      <c r="BO439">
        <v>1</v>
      </c>
      <c r="BP439">
        <v>0</v>
      </c>
      <c r="BS439">
        <v>0</v>
      </c>
      <c r="BT439">
        <v>0</v>
      </c>
      <c r="BU439">
        <v>0</v>
      </c>
      <c r="CE439" t="str">
        <f>"17:59:43.545"</f>
        <v>17:59:43.545</v>
      </c>
      <c r="CF439">
        <v>544697070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130</v>
      </c>
      <c r="DA439">
        <v>308</v>
      </c>
      <c r="DB439">
        <v>1</v>
      </c>
      <c r="DC439" t="s">
        <v>363</v>
      </c>
      <c r="DD439" t="s">
        <v>364</v>
      </c>
      <c r="DG439">
        <v>12698826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"04/23/2024 17:59:45.891"</f>
        <v>04/23/2024 17:59:45.891</v>
      </c>
      <c r="C440" t="str">
        <f t="shared" si="44"/>
        <v>FFDFD3C0</v>
      </c>
      <c r="D440" t="s">
        <v>139</v>
      </c>
      <c r="E440">
        <v>1</v>
      </c>
      <c r="H440">
        <v>216</v>
      </c>
      <c r="I440" t="s">
        <v>140</v>
      </c>
      <c r="J440" t="s">
        <v>141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"17:59:45.563"</f>
        <v>17:59:45.563</v>
      </c>
      <c r="T440" t="str">
        <f>"17:59:45.463"</f>
        <v>17:59:45.463</v>
      </c>
      <c r="U440" t="str">
        <f t="shared" si="39"/>
        <v>A334DD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7</v>
      </c>
      <c r="AC440">
        <v>3</v>
      </c>
      <c r="AD440">
        <v>0</v>
      </c>
      <c r="AE440">
        <v>9</v>
      </c>
      <c r="AF440" t="s">
        <v>141</v>
      </c>
      <c r="AG440">
        <v>0</v>
      </c>
      <c r="AH440">
        <v>3</v>
      </c>
      <c r="AI440">
        <v>1</v>
      </c>
      <c r="AJ440">
        <v>0</v>
      </c>
      <c r="AK440" t="s">
        <v>462</v>
      </c>
      <c r="AL440">
        <v>64.757710000000003</v>
      </c>
      <c r="AM440" t="s">
        <v>463</v>
      </c>
      <c r="AN440">
        <v>-148.083</v>
      </c>
      <c r="AO440">
        <v>100</v>
      </c>
      <c r="AP440">
        <v>1500</v>
      </c>
      <c r="AQ440" t="s">
        <v>138</v>
      </c>
      <c r="AR440">
        <v>-120</v>
      </c>
      <c r="AS440">
        <v>-31</v>
      </c>
      <c r="AT440">
        <v>-576</v>
      </c>
      <c r="BB440" t="str">
        <f t="shared" si="40"/>
        <v>0610</v>
      </c>
      <c r="BC440">
        <v>1</v>
      </c>
      <c r="BD440" t="str">
        <f t="shared" si="41"/>
        <v xml:space="preserve">N3054V  </v>
      </c>
      <c r="BE440">
        <v>2</v>
      </c>
      <c r="BG440">
        <v>0</v>
      </c>
      <c r="BH440">
        <v>0</v>
      </c>
      <c r="BI440">
        <v>0</v>
      </c>
      <c r="BJ440">
        <v>1450</v>
      </c>
      <c r="BK440">
        <v>-50</v>
      </c>
      <c r="BL440" t="s">
        <v>373</v>
      </c>
      <c r="BM440">
        <v>1</v>
      </c>
      <c r="BN440">
        <v>1</v>
      </c>
      <c r="BO440">
        <v>1</v>
      </c>
      <c r="BP440">
        <v>0</v>
      </c>
      <c r="BS440">
        <v>0</v>
      </c>
      <c r="BT440">
        <v>0</v>
      </c>
      <c r="BU440">
        <v>0</v>
      </c>
      <c r="CE440" t="str">
        <f>"17:59:45.569"</f>
        <v>17:59:45.569</v>
      </c>
      <c r="CF440">
        <v>569498943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6</v>
      </c>
      <c r="CY440">
        <v>7</v>
      </c>
      <c r="CZ440" t="s">
        <v>130</v>
      </c>
      <c r="DA440">
        <v>308</v>
      </c>
      <c r="DB440">
        <v>1</v>
      </c>
      <c r="DC440" t="s">
        <v>363</v>
      </c>
      <c r="DD440" t="s">
        <v>364</v>
      </c>
      <c r="DG440">
        <v>12698943</v>
      </c>
      <c r="DI440">
        <v>1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"04/23/2024 17:59:45.891"</f>
        <v>04/23/2024 17:59:45.891</v>
      </c>
      <c r="C441" t="str">
        <f t="shared" si="44"/>
        <v>FFDFD3C0</v>
      </c>
      <c r="D441" t="s">
        <v>133</v>
      </c>
      <c r="E441">
        <v>20</v>
      </c>
      <c r="H441">
        <v>329</v>
      </c>
      <c r="I441" t="s">
        <v>134</v>
      </c>
      <c r="J441" t="s">
        <v>135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"17:59:45.563"</f>
        <v>17:59:45.563</v>
      </c>
      <c r="T441" t="str">
        <f>"17:59:45.463"</f>
        <v>17:59:45.463</v>
      </c>
      <c r="U441" t="str">
        <f t="shared" si="39"/>
        <v>A334DD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7</v>
      </c>
      <c r="AC441">
        <v>3</v>
      </c>
      <c r="AD441">
        <v>0</v>
      </c>
      <c r="AE441">
        <v>9</v>
      </c>
      <c r="AF441" t="s">
        <v>141</v>
      </c>
      <c r="AG441">
        <v>0</v>
      </c>
      <c r="AH441">
        <v>3</v>
      </c>
      <c r="AI441">
        <v>1</v>
      </c>
      <c r="AJ441">
        <v>0</v>
      </c>
      <c r="AK441" t="s">
        <v>462</v>
      </c>
      <c r="AL441">
        <v>64.757710000000003</v>
      </c>
      <c r="AM441" t="s">
        <v>463</v>
      </c>
      <c r="AN441">
        <v>-148.083</v>
      </c>
      <c r="AO441">
        <v>100</v>
      </c>
      <c r="AP441">
        <v>1500</v>
      </c>
      <c r="AQ441" t="s">
        <v>138</v>
      </c>
      <c r="AR441">
        <v>-120</v>
      </c>
      <c r="AS441">
        <v>-31</v>
      </c>
      <c r="AT441">
        <v>-576</v>
      </c>
      <c r="BB441" t="str">
        <f t="shared" si="40"/>
        <v>0610</v>
      </c>
      <c r="BC441">
        <v>1</v>
      </c>
      <c r="BD441" t="str">
        <f t="shared" si="41"/>
        <v xml:space="preserve">N3054V  </v>
      </c>
      <c r="BE441">
        <v>2</v>
      </c>
      <c r="BG441">
        <v>0</v>
      </c>
      <c r="BH441">
        <v>0</v>
      </c>
      <c r="BI441">
        <v>0</v>
      </c>
      <c r="BJ441">
        <v>1450</v>
      </c>
      <c r="BK441">
        <v>-50</v>
      </c>
      <c r="BL441" t="s">
        <v>373</v>
      </c>
      <c r="BM441">
        <v>1</v>
      </c>
      <c r="BN441">
        <v>1</v>
      </c>
      <c r="BO441">
        <v>1</v>
      </c>
      <c r="BP441">
        <v>0</v>
      </c>
      <c r="BS441">
        <v>0</v>
      </c>
      <c r="BT441">
        <v>0</v>
      </c>
      <c r="BU441">
        <v>0</v>
      </c>
      <c r="CE441" t="str">
        <f>"17:59:45.569"</f>
        <v>17:59:45.569</v>
      </c>
      <c r="CF441">
        <v>569464290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5</v>
      </c>
      <c r="CY441">
        <v>7</v>
      </c>
      <c r="CZ441" t="s">
        <v>130</v>
      </c>
      <c r="DA441">
        <v>142</v>
      </c>
      <c r="DB441">
        <v>2</v>
      </c>
      <c r="DC441" t="s">
        <v>131</v>
      </c>
      <c r="DD441" t="s">
        <v>132</v>
      </c>
      <c r="DG441">
        <v>14169433</v>
      </c>
      <c r="DI441">
        <v>1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"04/23/2024 17:59:45.891"</f>
        <v>04/23/2024 17:59:45.891</v>
      </c>
      <c r="C442" t="str">
        <f t="shared" si="44"/>
        <v>FFDFD3C0</v>
      </c>
      <c r="D442" t="s">
        <v>123</v>
      </c>
      <c r="E442">
        <v>21</v>
      </c>
      <c r="F442">
        <v>1021</v>
      </c>
      <c r="G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"17:59:45.563"</f>
        <v>17:59:45.563</v>
      </c>
      <c r="T442" t="str">
        <f>"17:59:45.463"</f>
        <v>17:59:45.463</v>
      </c>
      <c r="U442" t="str">
        <f t="shared" si="39"/>
        <v>A334DD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7</v>
      </c>
      <c r="AC442">
        <v>3</v>
      </c>
      <c r="AD442">
        <v>0</v>
      </c>
      <c r="AE442">
        <v>9</v>
      </c>
      <c r="AF442" t="s">
        <v>141</v>
      </c>
      <c r="AG442">
        <v>0</v>
      </c>
      <c r="AH442">
        <v>3</v>
      </c>
      <c r="AI442">
        <v>1</v>
      </c>
      <c r="AJ442">
        <v>0</v>
      </c>
      <c r="AK442" t="s">
        <v>462</v>
      </c>
      <c r="AL442">
        <v>64.757710000000003</v>
      </c>
      <c r="AM442" t="s">
        <v>463</v>
      </c>
      <c r="AN442">
        <v>-148.083</v>
      </c>
      <c r="AO442">
        <v>100</v>
      </c>
      <c r="AP442">
        <v>1500</v>
      </c>
      <c r="AQ442" t="s">
        <v>138</v>
      </c>
      <c r="AR442">
        <v>-120</v>
      </c>
      <c r="AS442">
        <v>-31</v>
      </c>
      <c r="AT442">
        <v>-576</v>
      </c>
      <c r="BB442" t="str">
        <f t="shared" si="40"/>
        <v>0610</v>
      </c>
      <c r="BC442">
        <v>1</v>
      </c>
      <c r="BD442" t="str">
        <f t="shared" si="41"/>
        <v xml:space="preserve">N3054V  </v>
      </c>
      <c r="BE442">
        <v>2</v>
      </c>
      <c r="BG442">
        <v>0</v>
      </c>
      <c r="BH442">
        <v>0</v>
      </c>
      <c r="BI442">
        <v>0</v>
      </c>
      <c r="BJ442">
        <v>1450</v>
      </c>
      <c r="BK442">
        <v>-50</v>
      </c>
      <c r="BL442" t="s">
        <v>373</v>
      </c>
      <c r="BM442">
        <v>1</v>
      </c>
      <c r="BN442">
        <v>1</v>
      </c>
      <c r="BO442">
        <v>1</v>
      </c>
      <c r="BP442">
        <v>0</v>
      </c>
      <c r="BS442">
        <v>0</v>
      </c>
      <c r="BT442">
        <v>0</v>
      </c>
      <c r="BU442">
        <v>0</v>
      </c>
      <c r="CE442" t="str">
        <f>"17:59:45.569"</f>
        <v>17:59:45.569</v>
      </c>
      <c r="CF442">
        <v>569498943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6</v>
      </c>
      <c r="CY442">
        <v>7</v>
      </c>
      <c r="CZ442" t="s">
        <v>130</v>
      </c>
      <c r="DA442">
        <v>308</v>
      </c>
      <c r="DB442">
        <v>1</v>
      </c>
      <c r="DC442" t="s">
        <v>363</v>
      </c>
      <c r="DD442" t="s">
        <v>364</v>
      </c>
      <c r="DG442">
        <v>12698943</v>
      </c>
      <c r="DI442">
        <v>1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>"04/23/2024 17:59:49.016"</f>
        <v>04/23/2024 17:59:49.016</v>
      </c>
      <c r="C443" t="str">
        <f t="shared" si="44"/>
        <v>FFDFD3C0</v>
      </c>
      <c r="D443" t="s">
        <v>139</v>
      </c>
      <c r="E443">
        <v>1</v>
      </c>
      <c r="H443">
        <v>216</v>
      </c>
      <c r="I443" t="s">
        <v>140</v>
      </c>
      <c r="J443" t="s">
        <v>141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"17:59:48.688"</f>
        <v>17:59:48.688</v>
      </c>
      <c r="T443" t="str">
        <f>"17:59:48.588"</f>
        <v>17:59:48.588</v>
      </c>
      <c r="U443" t="str">
        <f t="shared" si="39"/>
        <v>A334DD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7</v>
      </c>
      <c r="AC443">
        <v>3</v>
      </c>
      <c r="AD443">
        <v>0</v>
      </c>
      <c r="AE443">
        <v>9</v>
      </c>
      <c r="AF443" t="s">
        <v>141</v>
      </c>
      <c r="AG443">
        <v>0</v>
      </c>
      <c r="AH443">
        <v>3</v>
      </c>
      <c r="AI443">
        <v>1</v>
      </c>
      <c r="AJ443">
        <v>0</v>
      </c>
      <c r="AK443" t="s">
        <v>464</v>
      </c>
      <c r="AL443">
        <v>64.757172999999995</v>
      </c>
      <c r="AM443" t="s">
        <v>465</v>
      </c>
      <c r="AN443">
        <v>-148.086905</v>
      </c>
      <c r="AO443">
        <v>100</v>
      </c>
      <c r="AP443">
        <v>1500</v>
      </c>
      <c r="AQ443" t="s">
        <v>138</v>
      </c>
      <c r="AR443">
        <v>-119</v>
      </c>
      <c r="AS443">
        <v>-42</v>
      </c>
      <c r="AT443">
        <v>-256</v>
      </c>
      <c r="BB443" t="str">
        <f t="shared" si="40"/>
        <v>0610</v>
      </c>
      <c r="BC443">
        <v>1</v>
      </c>
      <c r="BD443" t="str">
        <f t="shared" si="41"/>
        <v xml:space="preserve">N3054V  </v>
      </c>
      <c r="BE443">
        <v>2</v>
      </c>
      <c r="BG443">
        <v>0</v>
      </c>
      <c r="BH443">
        <v>0</v>
      </c>
      <c r="BI443">
        <v>0</v>
      </c>
      <c r="BJ443">
        <v>1450</v>
      </c>
      <c r="BK443">
        <v>-50</v>
      </c>
      <c r="BL443" t="s">
        <v>373</v>
      </c>
      <c r="BM443">
        <v>1</v>
      </c>
      <c r="BN443">
        <v>1</v>
      </c>
      <c r="BO443">
        <v>1</v>
      </c>
      <c r="BP443">
        <v>0</v>
      </c>
      <c r="BS443">
        <v>0</v>
      </c>
      <c r="BT443">
        <v>0</v>
      </c>
      <c r="BU443">
        <v>0</v>
      </c>
      <c r="CE443" t="str">
        <f>"17:59:48.689"</f>
        <v>17:59:48.689</v>
      </c>
      <c r="CF443">
        <v>689193686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6</v>
      </c>
      <c r="CY443">
        <v>7</v>
      </c>
      <c r="CZ443" t="s">
        <v>130</v>
      </c>
      <c r="DA443">
        <v>308</v>
      </c>
      <c r="DB443">
        <v>1</v>
      </c>
      <c r="DC443" t="s">
        <v>363</v>
      </c>
      <c r="DD443" t="s">
        <v>364</v>
      </c>
      <c r="DG443">
        <v>12699134</v>
      </c>
      <c r="DI443">
        <v>1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>"04/23/2024 17:59:49.016"</f>
        <v>04/23/2024 17:59:49.016</v>
      </c>
      <c r="C444" t="str">
        <f t="shared" si="44"/>
        <v>FFDFD3C0</v>
      </c>
      <c r="D444" t="s">
        <v>133</v>
      </c>
      <c r="E444">
        <v>20</v>
      </c>
      <c r="H444">
        <v>329</v>
      </c>
      <c r="I444" t="s">
        <v>134</v>
      </c>
      <c r="J444" t="s">
        <v>135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"17:59:48.688"</f>
        <v>17:59:48.688</v>
      </c>
      <c r="T444" t="str">
        <f>"17:59:48.588"</f>
        <v>17:59:48.588</v>
      </c>
      <c r="U444" t="str">
        <f t="shared" si="39"/>
        <v>A334DD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7</v>
      </c>
      <c r="AC444">
        <v>3</v>
      </c>
      <c r="AD444">
        <v>0</v>
      </c>
      <c r="AE444">
        <v>9</v>
      </c>
      <c r="AF444" t="s">
        <v>141</v>
      </c>
      <c r="AG444">
        <v>0</v>
      </c>
      <c r="AH444">
        <v>3</v>
      </c>
      <c r="AI444">
        <v>1</v>
      </c>
      <c r="AJ444">
        <v>0</v>
      </c>
      <c r="AK444" t="s">
        <v>464</v>
      </c>
      <c r="AL444">
        <v>64.757172999999995</v>
      </c>
      <c r="AM444" t="s">
        <v>465</v>
      </c>
      <c r="AN444">
        <v>-148.086905</v>
      </c>
      <c r="AO444">
        <v>100</v>
      </c>
      <c r="AP444">
        <v>1500</v>
      </c>
      <c r="AQ444" t="s">
        <v>138</v>
      </c>
      <c r="AR444">
        <v>-119</v>
      </c>
      <c r="AS444">
        <v>-42</v>
      </c>
      <c r="AT444">
        <v>-256</v>
      </c>
      <c r="BB444" t="str">
        <f t="shared" si="40"/>
        <v>0610</v>
      </c>
      <c r="BC444">
        <v>1</v>
      </c>
      <c r="BD444" t="str">
        <f t="shared" si="41"/>
        <v xml:space="preserve">N3054V  </v>
      </c>
      <c r="BE444">
        <v>2</v>
      </c>
      <c r="BG444">
        <v>0</v>
      </c>
      <c r="BH444">
        <v>0</v>
      </c>
      <c r="BI444">
        <v>0</v>
      </c>
      <c r="BJ444">
        <v>1450</v>
      </c>
      <c r="BK444">
        <v>-50</v>
      </c>
      <c r="BL444" t="s">
        <v>373</v>
      </c>
      <c r="BM444">
        <v>1</v>
      </c>
      <c r="BN444">
        <v>1</v>
      </c>
      <c r="BO444">
        <v>1</v>
      </c>
      <c r="BP444">
        <v>0</v>
      </c>
      <c r="BS444">
        <v>0</v>
      </c>
      <c r="BT444">
        <v>0</v>
      </c>
      <c r="BU444">
        <v>0</v>
      </c>
      <c r="CE444" t="str">
        <f>"17:59:48.689"</f>
        <v>17:59:48.689</v>
      </c>
      <c r="CF444">
        <v>689160287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5</v>
      </c>
      <c r="CY444">
        <v>7</v>
      </c>
      <c r="CZ444" t="s">
        <v>130</v>
      </c>
      <c r="DA444">
        <v>142</v>
      </c>
      <c r="DB444">
        <v>3</v>
      </c>
      <c r="DC444" t="s">
        <v>131</v>
      </c>
      <c r="DD444" t="s">
        <v>132</v>
      </c>
      <c r="DG444">
        <v>80334</v>
      </c>
      <c r="DI444">
        <v>1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>"04/23/2024 17:59:49.094"</f>
        <v>04/23/2024 17:59:49.094</v>
      </c>
      <c r="C445" t="str">
        <f t="shared" si="44"/>
        <v>FFDFD3C0</v>
      </c>
      <c r="D445" t="s">
        <v>123</v>
      </c>
      <c r="E445">
        <v>21</v>
      </c>
      <c r="F445">
        <v>1021</v>
      </c>
      <c r="G445" t="s">
        <v>124</v>
      </c>
      <c r="J445" t="s">
        <v>125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"17:59:48.688"</f>
        <v>17:59:48.688</v>
      </c>
      <c r="T445" t="str">
        <f>"17:59:48.588"</f>
        <v>17:59:48.588</v>
      </c>
      <c r="U445" t="str">
        <f t="shared" si="39"/>
        <v>A334DD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7</v>
      </c>
      <c r="AC445">
        <v>3</v>
      </c>
      <c r="AD445">
        <v>0</v>
      </c>
      <c r="AE445">
        <v>9</v>
      </c>
      <c r="AF445" t="s">
        <v>141</v>
      </c>
      <c r="AG445">
        <v>0</v>
      </c>
      <c r="AH445">
        <v>3</v>
      </c>
      <c r="AI445">
        <v>1</v>
      </c>
      <c r="AJ445">
        <v>0</v>
      </c>
      <c r="AK445" t="s">
        <v>464</v>
      </c>
      <c r="AL445">
        <v>64.757172999999995</v>
      </c>
      <c r="AM445" t="s">
        <v>465</v>
      </c>
      <c r="AN445">
        <v>-148.086905</v>
      </c>
      <c r="AO445">
        <v>100</v>
      </c>
      <c r="AP445">
        <v>1500</v>
      </c>
      <c r="AQ445" t="s">
        <v>138</v>
      </c>
      <c r="AR445">
        <v>-119</v>
      </c>
      <c r="AS445">
        <v>-42</v>
      </c>
      <c r="AT445">
        <v>-256</v>
      </c>
      <c r="BB445" t="str">
        <f t="shared" si="40"/>
        <v>0610</v>
      </c>
      <c r="BC445">
        <v>1</v>
      </c>
      <c r="BD445" t="str">
        <f t="shared" si="41"/>
        <v xml:space="preserve">N3054V  </v>
      </c>
      <c r="BE445">
        <v>2</v>
      </c>
      <c r="BG445">
        <v>0</v>
      </c>
      <c r="BH445">
        <v>0</v>
      </c>
      <c r="BI445">
        <v>0</v>
      </c>
      <c r="BJ445">
        <v>1450</v>
      </c>
      <c r="BK445">
        <v>-50</v>
      </c>
      <c r="BL445" t="s">
        <v>373</v>
      </c>
      <c r="BM445">
        <v>1</v>
      </c>
      <c r="BN445">
        <v>1</v>
      </c>
      <c r="BO445">
        <v>1</v>
      </c>
      <c r="BP445">
        <v>0</v>
      </c>
      <c r="BS445">
        <v>0</v>
      </c>
      <c r="BT445">
        <v>0</v>
      </c>
      <c r="BU445">
        <v>0</v>
      </c>
      <c r="CE445" t="str">
        <f>"17:59:48.689"</f>
        <v>17:59:48.689</v>
      </c>
      <c r="CF445">
        <v>689193686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6</v>
      </c>
      <c r="CY445">
        <v>7</v>
      </c>
      <c r="CZ445" t="s">
        <v>130</v>
      </c>
      <c r="DA445">
        <v>308</v>
      </c>
      <c r="DB445">
        <v>1</v>
      </c>
      <c r="DC445" t="s">
        <v>363</v>
      </c>
      <c r="DD445" t="s">
        <v>364</v>
      </c>
      <c r="DG445">
        <v>12699134</v>
      </c>
      <c r="DI445">
        <v>1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>"04/23/2024 17:59:51.047"</f>
        <v>04/23/2024 17:59:51.047</v>
      </c>
      <c r="C446" t="str">
        <f t="shared" si="44"/>
        <v>FFDFD3C0</v>
      </c>
      <c r="D446" t="s">
        <v>139</v>
      </c>
      <c r="E446">
        <v>1</v>
      </c>
      <c r="H446">
        <v>216</v>
      </c>
      <c r="I446" t="s">
        <v>140</v>
      </c>
      <c r="J446" t="s">
        <v>141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"17:59:50.648"</f>
        <v>17:59:50.648</v>
      </c>
      <c r="T446" t="str">
        <f>"17:59:50.548"</f>
        <v>17:59:50.548</v>
      </c>
      <c r="U446" t="str">
        <f t="shared" si="39"/>
        <v>A334DD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7</v>
      </c>
      <c r="AC446">
        <v>3</v>
      </c>
      <c r="AD446">
        <v>0</v>
      </c>
      <c r="AE446">
        <v>9</v>
      </c>
      <c r="AF446" t="s">
        <v>141</v>
      </c>
      <c r="AG446">
        <v>0</v>
      </c>
      <c r="AH446">
        <v>3</v>
      </c>
      <c r="AI446">
        <v>1</v>
      </c>
      <c r="AJ446">
        <v>0</v>
      </c>
      <c r="AK446" t="s">
        <v>466</v>
      </c>
      <c r="AL446">
        <v>64.756721999999996</v>
      </c>
      <c r="AM446" t="s">
        <v>467</v>
      </c>
      <c r="AN446">
        <v>-148.089437</v>
      </c>
      <c r="AO446">
        <v>100</v>
      </c>
      <c r="AP446">
        <v>1400</v>
      </c>
      <c r="AQ446" t="s">
        <v>138</v>
      </c>
      <c r="AR446">
        <v>-117</v>
      </c>
      <c r="AS446">
        <v>-48</v>
      </c>
      <c r="AT446">
        <v>-128</v>
      </c>
      <c r="BB446" t="str">
        <f t="shared" si="40"/>
        <v>0610</v>
      </c>
      <c r="BC446">
        <v>1</v>
      </c>
      <c r="BD446" t="str">
        <f t="shared" si="41"/>
        <v xml:space="preserve">N3054V  </v>
      </c>
      <c r="BE446">
        <v>2</v>
      </c>
      <c r="BG446">
        <v>0</v>
      </c>
      <c r="BH446">
        <v>0</v>
      </c>
      <c r="BI446">
        <v>0</v>
      </c>
      <c r="BJ446">
        <v>1525</v>
      </c>
      <c r="BK446">
        <v>125</v>
      </c>
      <c r="BL446" t="s">
        <v>373</v>
      </c>
      <c r="BM446">
        <v>1</v>
      </c>
      <c r="BN446">
        <v>1</v>
      </c>
      <c r="BO446">
        <v>1</v>
      </c>
      <c r="BP446">
        <v>0</v>
      </c>
      <c r="BS446">
        <v>0</v>
      </c>
      <c r="BT446">
        <v>0</v>
      </c>
      <c r="BU446">
        <v>0</v>
      </c>
      <c r="CE446" t="str">
        <f>"17:59:50.654"</f>
        <v>17:59:50.654</v>
      </c>
      <c r="CF446">
        <v>654001417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5</v>
      </c>
      <c r="CY446">
        <v>7</v>
      </c>
      <c r="CZ446" t="s">
        <v>130</v>
      </c>
      <c r="DA446">
        <v>308</v>
      </c>
      <c r="DB446">
        <v>1</v>
      </c>
      <c r="DC446" t="s">
        <v>363</v>
      </c>
      <c r="DD446" t="s">
        <v>364</v>
      </c>
      <c r="DG446">
        <v>12699268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>"04/23/2024 17:59:51.047"</f>
        <v>04/23/2024 17:59:51.047</v>
      </c>
      <c r="C447" t="str">
        <f t="shared" si="44"/>
        <v>FFDFD3C0</v>
      </c>
      <c r="D447" t="s">
        <v>123</v>
      </c>
      <c r="E447">
        <v>21</v>
      </c>
      <c r="F447">
        <v>1021</v>
      </c>
      <c r="G447" t="s">
        <v>124</v>
      </c>
      <c r="J447" t="s">
        <v>125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"17:59:50.648"</f>
        <v>17:59:50.648</v>
      </c>
      <c r="T447" t="str">
        <f>"17:59:50.548"</f>
        <v>17:59:50.548</v>
      </c>
      <c r="U447" t="str">
        <f t="shared" si="39"/>
        <v>A334DD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7</v>
      </c>
      <c r="AC447">
        <v>3</v>
      </c>
      <c r="AD447">
        <v>0</v>
      </c>
      <c r="AE447">
        <v>9</v>
      </c>
      <c r="AF447" t="s">
        <v>141</v>
      </c>
      <c r="AG447">
        <v>0</v>
      </c>
      <c r="AH447">
        <v>3</v>
      </c>
      <c r="AI447">
        <v>1</v>
      </c>
      <c r="AJ447">
        <v>0</v>
      </c>
      <c r="AK447" t="s">
        <v>466</v>
      </c>
      <c r="AL447">
        <v>64.756721999999996</v>
      </c>
      <c r="AM447" t="s">
        <v>467</v>
      </c>
      <c r="AN447">
        <v>-148.089437</v>
      </c>
      <c r="AO447">
        <v>100</v>
      </c>
      <c r="AP447">
        <v>1400</v>
      </c>
      <c r="AQ447" t="s">
        <v>138</v>
      </c>
      <c r="AR447">
        <v>-117</v>
      </c>
      <c r="AS447">
        <v>-48</v>
      </c>
      <c r="AT447">
        <v>-128</v>
      </c>
      <c r="BB447" t="str">
        <f t="shared" si="40"/>
        <v>0610</v>
      </c>
      <c r="BC447">
        <v>1</v>
      </c>
      <c r="BD447" t="str">
        <f t="shared" si="41"/>
        <v xml:space="preserve">N3054V  </v>
      </c>
      <c r="BE447">
        <v>2</v>
      </c>
      <c r="BG447">
        <v>0</v>
      </c>
      <c r="BH447">
        <v>0</v>
      </c>
      <c r="BI447">
        <v>0</v>
      </c>
      <c r="BJ447">
        <v>1525</v>
      </c>
      <c r="BK447">
        <v>125</v>
      </c>
      <c r="BL447" t="s">
        <v>373</v>
      </c>
      <c r="BM447">
        <v>1</v>
      </c>
      <c r="BN447">
        <v>1</v>
      </c>
      <c r="BO447">
        <v>1</v>
      </c>
      <c r="BP447">
        <v>0</v>
      </c>
      <c r="BS447">
        <v>0</v>
      </c>
      <c r="BT447">
        <v>0</v>
      </c>
      <c r="BU447">
        <v>0</v>
      </c>
      <c r="CE447" t="str">
        <f>"17:59:50.654"</f>
        <v>17:59:50.654</v>
      </c>
      <c r="CF447">
        <v>654001417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5</v>
      </c>
      <c r="CY447">
        <v>7</v>
      </c>
      <c r="CZ447" t="s">
        <v>130</v>
      </c>
      <c r="DA447">
        <v>308</v>
      </c>
      <c r="DB447">
        <v>1</v>
      </c>
      <c r="DC447" t="s">
        <v>363</v>
      </c>
      <c r="DD447" t="s">
        <v>364</v>
      </c>
      <c r="DG447">
        <v>12699268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>"04/23/2024 17:59:52.968"</f>
        <v>04/23/2024 17:59:52.968</v>
      </c>
      <c r="C448" t="str">
        <f t="shared" si="44"/>
        <v>FFDFD3C0</v>
      </c>
      <c r="D448" t="s">
        <v>139</v>
      </c>
      <c r="E448">
        <v>1</v>
      </c>
      <c r="H448">
        <v>216</v>
      </c>
      <c r="I448" t="s">
        <v>140</v>
      </c>
      <c r="J448" t="s">
        <v>141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"17:59:52.586"</f>
        <v>17:59:52.586</v>
      </c>
      <c r="T448" t="str">
        <f>"17:59:52.586"</f>
        <v>17:59:52.586</v>
      </c>
      <c r="U448" t="str">
        <f t="shared" si="39"/>
        <v>A334DD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7</v>
      </c>
      <c r="AC448">
        <v>3</v>
      </c>
      <c r="AD448">
        <v>0</v>
      </c>
      <c r="AE448">
        <v>9</v>
      </c>
      <c r="AF448" t="s">
        <v>141</v>
      </c>
      <c r="AG448">
        <v>0</v>
      </c>
      <c r="AH448">
        <v>3</v>
      </c>
      <c r="AI448">
        <v>1</v>
      </c>
      <c r="AJ448">
        <v>0</v>
      </c>
      <c r="AK448" t="s">
        <v>384</v>
      </c>
      <c r="AL448">
        <v>64.756249999999994</v>
      </c>
      <c r="AM448" t="s">
        <v>468</v>
      </c>
      <c r="AN448">
        <v>-148.09196900000001</v>
      </c>
      <c r="AO448">
        <v>100</v>
      </c>
      <c r="AP448">
        <v>1400</v>
      </c>
      <c r="AQ448" t="s">
        <v>138</v>
      </c>
      <c r="AR448">
        <v>-114</v>
      </c>
      <c r="AS448">
        <v>-56</v>
      </c>
      <c r="AT448">
        <v>64</v>
      </c>
      <c r="BB448" t="str">
        <f t="shared" si="40"/>
        <v>0610</v>
      </c>
      <c r="BC448">
        <v>1</v>
      </c>
      <c r="BD448" t="str">
        <f t="shared" si="41"/>
        <v xml:space="preserve">N3054V  </v>
      </c>
      <c r="BE448">
        <v>2</v>
      </c>
      <c r="BG448">
        <v>0</v>
      </c>
      <c r="BH448">
        <v>0</v>
      </c>
      <c r="BI448">
        <v>0</v>
      </c>
      <c r="BJ448">
        <v>1425</v>
      </c>
      <c r="BK448">
        <v>25</v>
      </c>
      <c r="BL448" t="s">
        <v>373</v>
      </c>
      <c r="BM448">
        <v>1</v>
      </c>
      <c r="BN448">
        <v>1</v>
      </c>
      <c r="BO448">
        <v>1</v>
      </c>
      <c r="BP448">
        <v>0</v>
      </c>
      <c r="BS448">
        <v>0</v>
      </c>
      <c r="BT448">
        <v>0</v>
      </c>
      <c r="BU448">
        <v>0</v>
      </c>
      <c r="CE448" t="str">
        <f>"17:59:52.589"</f>
        <v>17:59:52.589</v>
      </c>
      <c r="CF448">
        <v>588812074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6</v>
      </c>
      <c r="CY448">
        <v>7</v>
      </c>
      <c r="CZ448" t="s">
        <v>130</v>
      </c>
      <c r="DA448">
        <v>308</v>
      </c>
      <c r="DB448">
        <v>1</v>
      </c>
      <c r="DC448" t="s">
        <v>363</v>
      </c>
      <c r="DD448" t="s">
        <v>364</v>
      </c>
      <c r="DG448">
        <v>12699405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>"04/23/2024 17:59:52.671"</f>
        <v>04/23/2024 17:59:52.671</v>
      </c>
      <c r="C449" t="str">
        <f t="shared" si="44"/>
        <v>FFDFD3C0</v>
      </c>
      <c r="D449" t="s">
        <v>123</v>
      </c>
      <c r="E449">
        <v>21</v>
      </c>
      <c r="F449">
        <v>1021</v>
      </c>
      <c r="G449" t="s">
        <v>124</v>
      </c>
      <c r="J449" t="s">
        <v>125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"17:59:51.625"</f>
        <v>17:59:51.625</v>
      </c>
      <c r="T449" t="str">
        <f>"17:59:51.125"</f>
        <v>17:59:51.125</v>
      </c>
      <c r="U449" t="str">
        <f t="shared" si="39"/>
        <v>A334DD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7</v>
      </c>
      <c r="AC449">
        <v>3</v>
      </c>
      <c r="AD449">
        <v>0</v>
      </c>
      <c r="AE449">
        <v>9</v>
      </c>
      <c r="AF449" t="s">
        <v>141</v>
      </c>
      <c r="AG449">
        <v>0</v>
      </c>
      <c r="AH449">
        <v>3</v>
      </c>
      <c r="AI449">
        <v>1</v>
      </c>
      <c r="AJ449">
        <v>0</v>
      </c>
      <c r="AK449" t="s">
        <v>469</v>
      </c>
      <c r="AL449">
        <v>64.756485999999995</v>
      </c>
      <c r="AM449" t="s">
        <v>470</v>
      </c>
      <c r="AN449">
        <v>-148.09066100000001</v>
      </c>
      <c r="AO449">
        <v>100</v>
      </c>
      <c r="AP449">
        <v>1400</v>
      </c>
      <c r="AQ449" t="s">
        <v>138</v>
      </c>
      <c r="AR449">
        <v>-116</v>
      </c>
      <c r="AS449">
        <v>-51</v>
      </c>
      <c r="AT449">
        <v>-64</v>
      </c>
      <c r="BB449" t="str">
        <f t="shared" si="40"/>
        <v>0610</v>
      </c>
      <c r="BC449">
        <v>1</v>
      </c>
      <c r="BD449" t="str">
        <f t="shared" si="41"/>
        <v xml:space="preserve">N3054V  </v>
      </c>
      <c r="BE449">
        <v>2</v>
      </c>
      <c r="BG449">
        <v>0</v>
      </c>
      <c r="BH449">
        <v>0</v>
      </c>
      <c r="BI449">
        <v>0</v>
      </c>
      <c r="BJ449">
        <v>1425</v>
      </c>
      <c r="BK449">
        <v>25</v>
      </c>
      <c r="BL449" t="s">
        <v>373</v>
      </c>
      <c r="BM449">
        <v>1</v>
      </c>
      <c r="BN449">
        <v>1</v>
      </c>
      <c r="BO449">
        <v>1</v>
      </c>
      <c r="BP449">
        <v>0</v>
      </c>
      <c r="BS449">
        <v>0</v>
      </c>
      <c r="BT449">
        <v>0</v>
      </c>
      <c r="BU449">
        <v>0</v>
      </c>
      <c r="CE449" t="str">
        <f>"17:59:51.629"</f>
        <v>17:59:51.629</v>
      </c>
      <c r="CF449">
        <v>628906021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5</v>
      </c>
      <c r="CY449">
        <v>7</v>
      </c>
      <c r="CZ449" t="s">
        <v>130</v>
      </c>
      <c r="DA449">
        <v>308</v>
      </c>
      <c r="DB449">
        <v>1</v>
      </c>
      <c r="DC449" t="s">
        <v>363</v>
      </c>
      <c r="DD449" t="s">
        <v>364</v>
      </c>
      <c r="DG449">
        <v>12699332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"04/23/2024 17:59:52.671"</f>
        <v>04/23/2024 17:59:52.671</v>
      </c>
      <c r="C450" t="str">
        <f t="shared" si="44"/>
        <v>FFDFD3C0</v>
      </c>
      <c r="D450" t="s">
        <v>133</v>
      </c>
      <c r="E450">
        <v>20</v>
      </c>
      <c r="H450">
        <v>329</v>
      </c>
      <c r="I450" t="s">
        <v>134</v>
      </c>
      <c r="J450" t="s">
        <v>135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"17:59:51.625"</f>
        <v>17:59:51.625</v>
      </c>
      <c r="T450" t="str">
        <f>"17:59:51.125"</f>
        <v>17:59:51.125</v>
      </c>
      <c r="U450" t="str">
        <f t="shared" ref="U450:U516" si="46">"A334DD"</f>
        <v>A334DD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7</v>
      </c>
      <c r="AC450">
        <v>3</v>
      </c>
      <c r="AD450">
        <v>0</v>
      </c>
      <c r="AE450">
        <v>9</v>
      </c>
      <c r="AF450" t="s">
        <v>141</v>
      </c>
      <c r="AG450">
        <v>0</v>
      </c>
      <c r="AH450">
        <v>3</v>
      </c>
      <c r="AI450">
        <v>1</v>
      </c>
      <c r="AJ450">
        <v>0</v>
      </c>
      <c r="AK450" t="s">
        <v>469</v>
      </c>
      <c r="AL450">
        <v>64.756485999999995</v>
      </c>
      <c r="AM450" t="s">
        <v>470</v>
      </c>
      <c r="AN450">
        <v>-148.09066100000001</v>
      </c>
      <c r="AO450">
        <v>100</v>
      </c>
      <c r="AP450">
        <v>1400</v>
      </c>
      <c r="AQ450" t="s">
        <v>138</v>
      </c>
      <c r="AR450">
        <v>-116</v>
      </c>
      <c r="AS450">
        <v>-51</v>
      </c>
      <c r="AT450">
        <v>-64</v>
      </c>
      <c r="BB450" t="str">
        <f t="shared" ref="BB450:BB516" si="47">"0610"</f>
        <v>0610</v>
      </c>
      <c r="BC450">
        <v>1</v>
      </c>
      <c r="BD450" t="str">
        <f t="shared" ref="BD450:BD516" si="48">"N3054V  "</f>
        <v xml:space="preserve">N3054V  </v>
      </c>
      <c r="BE450">
        <v>2</v>
      </c>
      <c r="BG450">
        <v>0</v>
      </c>
      <c r="BH450">
        <v>0</v>
      </c>
      <c r="BI450">
        <v>0</v>
      </c>
      <c r="BJ450">
        <v>1425</v>
      </c>
      <c r="BK450">
        <v>25</v>
      </c>
      <c r="BL450" t="s">
        <v>373</v>
      </c>
      <c r="BM450">
        <v>1</v>
      </c>
      <c r="BN450">
        <v>1</v>
      </c>
      <c r="BO450">
        <v>1</v>
      </c>
      <c r="BP450">
        <v>0</v>
      </c>
      <c r="BS450">
        <v>0</v>
      </c>
      <c r="BT450">
        <v>0</v>
      </c>
      <c r="BU450">
        <v>0</v>
      </c>
      <c r="CE450" t="str">
        <f>"17:59:51.629"</f>
        <v>17:59:51.629</v>
      </c>
      <c r="CF450">
        <v>628873815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5</v>
      </c>
      <c r="CY450">
        <v>7</v>
      </c>
      <c r="CZ450" t="s">
        <v>130</v>
      </c>
      <c r="DA450">
        <v>142</v>
      </c>
      <c r="DB450">
        <v>2</v>
      </c>
      <c r="DC450" t="s">
        <v>131</v>
      </c>
      <c r="DD450" t="s">
        <v>132</v>
      </c>
      <c r="DG450">
        <v>14169790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"04/23/2024 17:59:52.968"</f>
        <v>04/23/2024 17:59:52.968</v>
      </c>
      <c r="C451" t="str">
        <f t="shared" si="44"/>
        <v>FFDFD3C0</v>
      </c>
      <c r="D451" t="s">
        <v>133</v>
      </c>
      <c r="E451">
        <v>20</v>
      </c>
      <c r="H451">
        <v>329</v>
      </c>
      <c r="I451" t="s">
        <v>134</v>
      </c>
      <c r="J451" t="s">
        <v>135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"17:59:52.586"</f>
        <v>17:59:52.586</v>
      </c>
      <c r="T451" t="str">
        <f>"17:59:52.586"</f>
        <v>17:59:52.586</v>
      </c>
      <c r="U451" t="str">
        <f t="shared" si="46"/>
        <v>A334DD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7</v>
      </c>
      <c r="AC451">
        <v>3</v>
      </c>
      <c r="AD451">
        <v>0</v>
      </c>
      <c r="AE451">
        <v>9</v>
      </c>
      <c r="AF451" t="s">
        <v>141</v>
      </c>
      <c r="AG451">
        <v>0</v>
      </c>
      <c r="AH451">
        <v>3</v>
      </c>
      <c r="AI451">
        <v>1</v>
      </c>
      <c r="AJ451">
        <v>0</v>
      </c>
      <c r="AK451" t="s">
        <v>384</v>
      </c>
      <c r="AL451">
        <v>64.756249999999994</v>
      </c>
      <c r="AM451" t="s">
        <v>468</v>
      </c>
      <c r="AN451">
        <v>-148.09196900000001</v>
      </c>
      <c r="AO451">
        <v>100</v>
      </c>
      <c r="AP451">
        <v>1400</v>
      </c>
      <c r="AQ451" t="s">
        <v>138</v>
      </c>
      <c r="AR451">
        <v>-114</v>
      </c>
      <c r="AS451">
        <v>-56</v>
      </c>
      <c r="AT451">
        <v>64</v>
      </c>
      <c r="BB451" t="str">
        <f t="shared" si="47"/>
        <v>0610</v>
      </c>
      <c r="BC451">
        <v>1</v>
      </c>
      <c r="BD451" t="str">
        <f t="shared" si="48"/>
        <v xml:space="preserve">N3054V  </v>
      </c>
      <c r="BE451">
        <v>2</v>
      </c>
      <c r="BG451">
        <v>0</v>
      </c>
      <c r="BH451">
        <v>0</v>
      </c>
      <c r="BI451">
        <v>0</v>
      </c>
      <c r="BJ451">
        <v>1425</v>
      </c>
      <c r="BK451">
        <v>25</v>
      </c>
      <c r="BL451" t="s">
        <v>373</v>
      </c>
      <c r="BM451">
        <v>1</v>
      </c>
      <c r="BN451">
        <v>1</v>
      </c>
      <c r="BO451">
        <v>1</v>
      </c>
      <c r="BP451">
        <v>0</v>
      </c>
      <c r="BS451">
        <v>0</v>
      </c>
      <c r="BT451">
        <v>0</v>
      </c>
      <c r="BU451">
        <v>0</v>
      </c>
      <c r="CE451" t="str">
        <f>"17:59:52.589"</f>
        <v>17:59:52.589</v>
      </c>
      <c r="CF451">
        <v>588780288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5</v>
      </c>
      <c r="CY451">
        <v>7</v>
      </c>
      <c r="CZ451" t="s">
        <v>130</v>
      </c>
      <c r="DA451">
        <v>142</v>
      </c>
      <c r="DB451">
        <v>3</v>
      </c>
      <c r="DC451" t="s">
        <v>131</v>
      </c>
      <c r="DD451" t="s">
        <v>132</v>
      </c>
      <c r="DG451">
        <v>80629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"04/23/2024 17:59:52.968"</f>
        <v>04/23/2024 17:59:52.968</v>
      </c>
      <c r="C452" t="str">
        <f t="shared" si="44"/>
        <v>FFDFD3C0</v>
      </c>
      <c r="D452" t="s">
        <v>123</v>
      </c>
      <c r="E452">
        <v>21</v>
      </c>
      <c r="F452">
        <v>1021</v>
      </c>
      <c r="G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"17:59:52.586"</f>
        <v>17:59:52.586</v>
      </c>
      <c r="T452" t="str">
        <f>"17:59:52.586"</f>
        <v>17:59:52.586</v>
      </c>
      <c r="U452" t="str">
        <f t="shared" si="46"/>
        <v>A334DD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7</v>
      </c>
      <c r="AC452">
        <v>3</v>
      </c>
      <c r="AD452">
        <v>0</v>
      </c>
      <c r="AE452">
        <v>9</v>
      </c>
      <c r="AF452" t="s">
        <v>141</v>
      </c>
      <c r="AG452">
        <v>0</v>
      </c>
      <c r="AH452">
        <v>3</v>
      </c>
      <c r="AI452">
        <v>1</v>
      </c>
      <c r="AJ452">
        <v>0</v>
      </c>
      <c r="AK452" t="s">
        <v>384</v>
      </c>
      <c r="AL452">
        <v>64.756249999999994</v>
      </c>
      <c r="AM452" t="s">
        <v>468</v>
      </c>
      <c r="AN452">
        <v>-148.09196900000001</v>
      </c>
      <c r="AO452">
        <v>100</v>
      </c>
      <c r="AP452">
        <v>1400</v>
      </c>
      <c r="AQ452" t="s">
        <v>138</v>
      </c>
      <c r="AR452">
        <v>-114</v>
      </c>
      <c r="AS452">
        <v>-56</v>
      </c>
      <c r="AT452">
        <v>64</v>
      </c>
      <c r="BB452" t="str">
        <f t="shared" si="47"/>
        <v>0610</v>
      </c>
      <c r="BC452">
        <v>1</v>
      </c>
      <c r="BD452" t="str">
        <f t="shared" si="48"/>
        <v xml:space="preserve">N3054V  </v>
      </c>
      <c r="BE452">
        <v>2</v>
      </c>
      <c r="BG452">
        <v>0</v>
      </c>
      <c r="BH452">
        <v>0</v>
      </c>
      <c r="BI452">
        <v>0</v>
      </c>
      <c r="BJ452">
        <v>1425</v>
      </c>
      <c r="BK452">
        <v>25</v>
      </c>
      <c r="BL452" t="s">
        <v>373</v>
      </c>
      <c r="BM452">
        <v>1</v>
      </c>
      <c r="BN452">
        <v>1</v>
      </c>
      <c r="BO452">
        <v>1</v>
      </c>
      <c r="BP452">
        <v>0</v>
      </c>
      <c r="BS452">
        <v>0</v>
      </c>
      <c r="BT452">
        <v>0</v>
      </c>
      <c r="BU452">
        <v>0</v>
      </c>
      <c r="CE452" t="str">
        <f>"17:59:52.589"</f>
        <v>17:59:52.589</v>
      </c>
      <c r="CF452">
        <v>588812074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6</v>
      </c>
      <c r="CY452">
        <v>7</v>
      </c>
      <c r="CZ452" t="s">
        <v>130</v>
      </c>
      <c r="DA452">
        <v>308</v>
      </c>
      <c r="DB452">
        <v>1</v>
      </c>
      <c r="DC452" t="s">
        <v>363</v>
      </c>
      <c r="DD452" t="s">
        <v>364</v>
      </c>
      <c r="DG452">
        <v>12699405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"04/23/2024 17:59:54.312"</f>
        <v>04/23/2024 17:59:54.312</v>
      </c>
      <c r="C453" t="str">
        <f t="shared" si="44"/>
        <v>FFDFD3C0</v>
      </c>
      <c r="D453" t="s">
        <v>139</v>
      </c>
      <c r="E453">
        <v>1</v>
      </c>
      <c r="H453">
        <v>216</v>
      </c>
      <c r="I453" t="s">
        <v>140</v>
      </c>
      <c r="J453" t="s">
        <v>141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 t="shared" ref="S453:T455" si="49">"17:59:53.500"</f>
        <v>17:59:53.500</v>
      </c>
      <c r="T453" t="str">
        <f t="shared" si="49"/>
        <v>17:59:53.500</v>
      </c>
      <c r="U453" t="str">
        <f t="shared" si="46"/>
        <v>A334DD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7</v>
      </c>
      <c r="AC453">
        <v>3</v>
      </c>
      <c r="AD453">
        <v>0</v>
      </c>
      <c r="AE453">
        <v>9</v>
      </c>
      <c r="AF453" t="s">
        <v>141</v>
      </c>
      <c r="AG453">
        <v>0</v>
      </c>
      <c r="AH453">
        <v>3</v>
      </c>
      <c r="AI453">
        <v>1</v>
      </c>
      <c r="AJ453">
        <v>0</v>
      </c>
      <c r="AK453" t="s">
        <v>413</v>
      </c>
      <c r="AL453">
        <v>64.755971000000002</v>
      </c>
      <c r="AM453" t="s">
        <v>471</v>
      </c>
      <c r="AN453">
        <v>-148.09295700000001</v>
      </c>
      <c r="AO453">
        <v>100</v>
      </c>
      <c r="AP453">
        <v>1400</v>
      </c>
      <c r="AQ453" t="s">
        <v>138</v>
      </c>
      <c r="AR453">
        <v>-112</v>
      </c>
      <c r="AS453">
        <v>-60</v>
      </c>
      <c r="AT453">
        <v>128</v>
      </c>
      <c r="BB453" t="str">
        <f t="shared" si="47"/>
        <v>0610</v>
      </c>
      <c r="BC453">
        <v>1</v>
      </c>
      <c r="BD453" t="str">
        <f t="shared" si="48"/>
        <v xml:space="preserve">N3054V  </v>
      </c>
      <c r="BE453">
        <v>2</v>
      </c>
      <c r="BG453">
        <v>0</v>
      </c>
      <c r="BH453">
        <v>0</v>
      </c>
      <c r="BI453">
        <v>0</v>
      </c>
      <c r="BJ453">
        <v>1425</v>
      </c>
      <c r="BK453">
        <v>25</v>
      </c>
      <c r="BL453" t="s">
        <v>373</v>
      </c>
      <c r="BM453">
        <v>1</v>
      </c>
      <c r="BN453">
        <v>1</v>
      </c>
      <c r="BO453">
        <v>1</v>
      </c>
      <c r="BP453">
        <v>0</v>
      </c>
      <c r="BS453">
        <v>0</v>
      </c>
      <c r="BT453">
        <v>0</v>
      </c>
      <c r="BU453">
        <v>0</v>
      </c>
      <c r="CE453" t="str">
        <f>"17:59:53.504"</f>
        <v>17:59:53.504</v>
      </c>
      <c r="CF453">
        <v>503691144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5</v>
      </c>
      <c r="CY453">
        <v>7</v>
      </c>
      <c r="CZ453" t="s">
        <v>130</v>
      </c>
      <c r="DA453">
        <v>142</v>
      </c>
      <c r="DB453">
        <v>3</v>
      </c>
      <c r="DC453" t="s">
        <v>131</v>
      </c>
      <c r="DD453" t="s">
        <v>132</v>
      </c>
      <c r="DG453">
        <v>80701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"04/23/2024 17:59:53.905"</f>
        <v>04/23/2024 17:59:53.905</v>
      </c>
      <c r="C454" t="str">
        <f t="shared" si="44"/>
        <v>FFDFD3C0</v>
      </c>
      <c r="D454" t="s">
        <v>133</v>
      </c>
      <c r="E454">
        <v>20</v>
      </c>
      <c r="H454">
        <v>329</v>
      </c>
      <c r="I454" t="s">
        <v>134</v>
      </c>
      <c r="J454" t="s">
        <v>135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 t="shared" si="49"/>
        <v>17:59:53.500</v>
      </c>
      <c r="T454" t="str">
        <f t="shared" si="49"/>
        <v>17:59:53.500</v>
      </c>
      <c r="U454" t="str">
        <f t="shared" si="46"/>
        <v>A334DD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7</v>
      </c>
      <c r="AC454">
        <v>3</v>
      </c>
      <c r="AD454">
        <v>0</v>
      </c>
      <c r="AE454">
        <v>9</v>
      </c>
      <c r="AF454" t="s">
        <v>141</v>
      </c>
      <c r="AG454">
        <v>0</v>
      </c>
      <c r="AH454">
        <v>3</v>
      </c>
      <c r="AI454">
        <v>1</v>
      </c>
      <c r="AJ454">
        <v>0</v>
      </c>
      <c r="AK454" t="s">
        <v>413</v>
      </c>
      <c r="AL454">
        <v>64.755971000000002</v>
      </c>
      <c r="AM454" t="s">
        <v>471</v>
      </c>
      <c r="AN454">
        <v>-148.09295700000001</v>
      </c>
      <c r="AO454">
        <v>100</v>
      </c>
      <c r="AP454">
        <v>1400</v>
      </c>
      <c r="AQ454" t="s">
        <v>138</v>
      </c>
      <c r="AR454">
        <v>-112</v>
      </c>
      <c r="AS454">
        <v>-60</v>
      </c>
      <c r="AT454">
        <v>128</v>
      </c>
      <c r="BB454" t="str">
        <f t="shared" si="47"/>
        <v>0610</v>
      </c>
      <c r="BC454">
        <v>1</v>
      </c>
      <c r="BD454" t="str">
        <f t="shared" si="48"/>
        <v xml:space="preserve">N3054V  </v>
      </c>
      <c r="BE454">
        <v>2</v>
      </c>
      <c r="BG454">
        <v>0</v>
      </c>
      <c r="BH454">
        <v>0</v>
      </c>
      <c r="BI454">
        <v>0</v>
      </c>
      <c r="BJ454">
        <v>1425</v>
      </c>
      <c r="BK454">
        <v>25</v>
      </c>
      <c r="BL454" t="s">
        <v>373</v>
      </c>
      <c r="BM454">
        <v>1</v>
      </c>
      <c r="BN454">
        <v>1</v>
      </c>
      <c r="BO454">
        <v>1</v>
      </c>
      <c r="BP454">
        <v>0</v>
      </c>
      <c r="BS454">
        <v>0</v>
      </c>
      <c r="BT454">
        <v>0</v>
      </c>
      <c r="BU454">
        <v>0</v>
      </c>
      <c r="CE454" t="str">
        <f>"17:59:53.504"</f>
        <v>17:59:53.504</v>
      </c>
      <c r="CF454">
        <v>503691144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5</v>
      </c>
      <c r="CY454">
        <v>7</v>
      </c>
      <c r="CZ454" t="s">
        <v>130</v>
      </c>
      <c r="DA454">
        <v>142</v>
      </c>
      <c r="DB454">
        <v>3</v>
      </c>
      <c r="DC454" t="s">
        <v>131</v>
      </c>
      <c r="DD454" t="s">
        <v>132</v>
      </c>
      <c r="DG454">
        <v>80701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"04/23/2024 17:59:53.905"</f>
        <v>04/23/2024 17:59:53.905</v>
      </c>
      <c r="C455" t="str">
        <f t="shared" si="44"/>
        <v>FFDFD3C0</v>
      </c>
      <c r="D455" t="s">
        <v>123</v>
      </c>
      <c r="E455">
        <v>21</v>
      </c>
      <c r="F455">
        <v>1021</v>
      </c>
      <c r="G455" t="s">
        <v>124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 t="shared" si="49"/>
        <v>17:59:53.500</v>
      </c>
      <c r="T455" t="str">
        <f t="shared" si="49"/>
        <v>17:59:53.500</v>
      </c>
      <c r="U455" t="str">
        <f t="shared" si="46"/>
        <v>A334DD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7</v>
      </c>
      <c r="AC455">
        <v>3</v>
      </c>
      <c r="AD455">
        <v>0</v>
      </c>
      <c r="AE455">
        <v>9</v>
      </c>
      <c r="AF455" t="s">
        <v>141</v>
      </c>
      <c r="AG455">
        <v>0</v>
      </c>
      <c r="AH455">
        <v>3</v>
      </c>
      <c r="AI455">
        <v>1</v>
      </c>
      <c r="AJ455">
        <v>0</v>
      </c>
      <c r="AK455" t="s">
        <v>413</v>
      </c>
      <c r="AL455">
        <v>64.755971000000002</v>
      </c>
      <c r="AM455" t="s">
        <v>471</v>
      </c>
      <c r="AN455">
        <v>-148.09295700000001</v>
      </c>
      <c r="AO455">
        <v>100</v>
      </c>
      <c r="AP455">
        <v>1400</v>
      </c>
      <c r="AQ455" t="s">
        <v>138</v>
      </c>
      <c r="AR455">
        <v>-112</v>
      </c>
      <c r="AS455">
        <v>-60</v>
      </c>
      <c r="AT455">
        <v>128</v>
      </c>
      <c r="BB455" t="str">
        <f t="shared" si="47"/>
        <v>0610</v>
      </c>
      <c r="BC455">
        <v>1</v>
      </c>
      <c r="BD455" t="str">
        <f t="shared" si="48"/>
        <v xml:space="preserve">N3054V  </v>
      </c>
      <c r="BE455">
        <v>2</v>
      </c>
      <c r="BG455">
        <v>0</v>
      </c>
      <c r="BH455">
        <v>0</v>
      </c>
      <c r="BI455">
        <v>0</v>
      </c>
      <c r="BJ455">
        <v>1425</v>
      </c>
      <c r="BK455">
        <v>25</v>
      </c>
      <c r="BL455" t="s">
        <v>373</v>
      </c>
      <c r="BM455">
        <v>1</v>
      </c>
      <c r="BN455">
        <v>1</v>
      </c>
      <c r="BO455">
        <v>1</v>
      </c>
      <c r="BP455">
        <v>0</v>
      </c>
      <c r="BS455">
        <v>0</v>
      </c>
      <c r="BT455">
        <v>0</v>
      </c>
      <c r="BU455">
        <v>0</v>
      </c>
      <c r="CE455" t="str">
        <f>"17:59:53.504"</f>
        <v>17:59:53.504</v>
      </c>
      <c r="CF455">
        <v>503691144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5</v>
      </c>
      <c r="CY455">
        <v>7</v>
      </c>
      <c r="CZ455" t="s">
        <v>130</v>
      </c>
      <c r="DA455">
        <v>142</v>
      </c>
      <c r="DB455">
        <v>3</v>
      </c>
      <c r="DC455" t="s">
        <v>131</v>
      </c>
      <c r="DD455" t="s">
        <v>132</v>
      </c>
      <c r="DG455">
        <v>80701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"04/23/2024 17:59:56.046"</f>
        <v>04/23/2024 17:59:56.046</v>
      </c>
      <c r="C456" t="str">
        <f t="shared" ref="C456:C487" si="50">"FFDFD3C0"</f>
        <v>FFDFD3C0</v>
      </c>
      <c r="D456" t="s">
        <v>139</v>
      </c>
      <c r="E456">
        <v>1</v>
      </c>
      <c r="H456">
        <v>216</v>
      </c>
      <c r="I456" t="s">
        <v>140</v>
      </c>
      <c r="J456" t="s">
        <v>141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"17:59:55.703"</f>
        <v>17:59:55.703</v>
      </c>
      <c r="T456" t="str">
        <f>"17:59:55.603"</f>
        <v>17:59:55.603</v>
      </c>
      <c r="U456" t="str">
        <f t="shared" si="46"/>
        <v>A334DD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9</v>
      </c>
      <c r="AF456" t="s">
        <v>141</v>
      </c>
      <c r="AG456">
        <v>0</v>
      </c>
      <c r="AH456">
        <v>3</v>
      </c>
      <c r="AI456">
        <v>1</v>
      </c>
      <c r="AJ456">
        <v>0</v>
      </c>
      <c r="AK456" t="s">
        <v>472</v>
      </c>
      <c r="AL456">
        <v>64.755328000000006</v>
      </c>
      <c r="AM456" t="s">
        <v>473</v>
      </c>
      <c r="AN456">
        <v>-148.095596</v>
      </c>
      <c r="AO456">
        <v>100</v>
      </c>
      <c r="AP456">
        <v>1500</v>
      </c>
      <c r="AQ456" t="s">
        <v>138</v>
      </c>
      <c r="AR456">
        <v>-107</v>
      </c>
      <c r="AS456">
        <v>-68</v>
      </c>
      <c r="AT456">
        <v>192</v>
      </c>
      <c r="BB456" t="str">
        <f t="shared" si="47"/>
        <v>0610</v>
      </c>
      <c r="BC456">
        <v>1</v>
      </c>
      <c r="BD456" t="str">
        <f t="shared" si="48"/>
        <v xml:space="preserve">N3054V  </v>
      </c>
      <c r="BE456">
        <v>2</v>
      </c>
      <c r="BG456">
        <v>0</v>
      </c>
      <c r="BH456">
        <v>0</v>
      </c>
      <c r="BI456">
        <v>0</v>
      </c>
      <c r="BJ456">
        <v>1350</v>
      </c>
      <c r="BK456">
        <v>-150</v>
      </c>
      <c r="BL456" t="s">
        <v>373</v>
      </c>
      <c r="BM456">
        <v>1</v>
      </c>
      <c r="BN456">
        <v>1</v>
      </c>
      <c r="BO456">
        <v>1</v>
      </c>
      <c r="BP456">
        <v>0</v>
      </c>
      <c r="BS456">
        <v>0</v>
      </c>
      <c r="BT456">
        <v>0</v>
      </c>
      <c r="BU456">
        <v>0</v>
      </c>
      <c r="CE456" t="str">
        <f>"17:59:55.709"</f>
        <v>17:59:55.709</v>
      </c>
      <c r="CF456">
        <v>708506813</v>
      </c>
      <c r="CS456">
        <v>3</v>
      </c>
      <c r="CT456">
        <v>1</v>
      </c>
      <c r="CU456">
        <v>0</v>
      </c>
      <c r="CV456">
        <v>2</v>
      </c>
      <c r="CW456">
        <v>0</v>
      </c>
      <c r="CX456">
        <v>6</v>
      </c>
      <c r="CY456">
        <v>7</v>
      </c>
      <c r="CZ456" t="s">
        <v>130</v>
      </c>
      <c r="DA456">
        <v>308</v>
      </c>
      <c r="DB456">
        <v>1</v>
      </c>
      <c r="DC456" t="s">
        <v>363</v>
      </c>
      <c r="DD456" t="s">
        <v>364</v>
      </c>
      <c r="DG456">
        <v>12699611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"04/23/2024 17:59:56.046"</f>
        <v>04/23/2024 17:59:56.046</v>
      </c>
      <c r="C457" t="str">
        <f t="shared" si="50"/>
        <v>FFDFD3C0</v>
      </c>
      <c r="D457" t="s">
        <v>133</v>
      </c>
      <c r="E457">
        <v>20</v>
      </c>
      <c r="H457">
        <v>329</v>
      </c>
      <c r="I457" t="s">
        <v>134</v>
      </c>
      <c r="J457" t="s">
        <v>135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"17:59:55.703"</f>
        <v>17:59:55.703</v>
      </c>
      <c r="T457" t="str">
        <f>"17:59:55.603"</f>
        <v>17:59:55.603</v>
      </c>
      <c r="U457" t="str">
        <f t="shared" si="46"/>
        <v>A334DD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9</v>
      </c>
      <c r="AF457" t="s">
        <v>141</v>
      </c>
      <c r="AG457">
        <v>0</v>
      </c>
      <c r="AH457">
        <v>3</v>
      </c>
      <c r="AI457">
        <v>1</v>
      </c>
      <c r="AJ457">
        <v>0</v>
      </c>
      <c r="AK457" t="s">
        <v>472</v>
      </c>
      <c r="AL457">
        <v>64.755328000000006</v>
      </c>
      <c r="AM457" t="s">
        <v>473</v>
      </c>
      <c r="AN457">
        <v>-148.095596</v>
      </c>
      <c r="AO457">
        <v>100</v>
      </c>
      <c r="AP457">
        <v>1500</v>
      </c>
      <c r="AQ457" t="s">
        <v>138</v>
      </c>
      <c r="AR457">
        <v>-107</v>
      </c>
      <c r="AS457">
        <v>-68</v>
      </c>
      <c r="AT457">
        <v>192</v>
      </c>
      <c r="BB457" t="str">
        <f t="shared" si="47"/>
        <v>0610</v>
      </c>
      <c r="BC457">
        <v>1</v>
      </c>
      <c r="BD457" t="str">
        <f t="shared" si="48"/>
        <v xml:space="preserve">N3054V  </v>
      </c>
      <c r="BE457">
        <v>2</v>
      </c>
      <c r="BG457">
        <v>0</v>
      </c>
      <c r="BH457">
        <v>0</v>
      </c>
      <c r="BI457">
        <v>0</v>
      </c>
      <c r="BJ457">
        <v>1350</v>
      </c>
      <c r="BK457">
        <v>-150</v>
      </c>
      <c r="BL457" t="s">
        <v>373</v>
      </c>
      <c r="BM457">
        <v>1</v>
      </c>
      <c r="BN457">
        <v>1</v>
      </c>
      <c r="BO457">
        <v>1</v>
      </c>
      <c r="BP457">
        <v>0</v>
      </c>
      <c r="BS457">
        <v>0</v>
      </c>
      <c r="BT457">
        <v>0</v>
      </c>
      <c r="BU457">
        <v>0</v>
      </c>
      <c r="CE457" t="str">
        <f>"17:59:55.708"</f>
        <v>17:59:55.708</v>
      </c>
      <c r="CF457">
        <v>708476329</v>
      </c>
      <c r="CS457">
        <v>3</v>
      </c>
      <c r="CT457">
        <v>1</v>
      </c>
      <c r="CU457">
        <v>0</v>
      </c>
      <c r="CV457">
        <v>2</v>
      </c>
      <c r="CW457">
        <v>0</v>
      </c>
      <c r="CX457">
        <v>4</v>
      </c>
      <c r="CY457">
        <v>7</v>
      </c>
      <c r="CZ457" t="s">
        <v>130</v>
      </c>
      <c r="DA457">
        <v>142</v>
      </c>
      <c r="DB457">
        <v>3</v>
      </c>
      <c r="DC457" t="s">
        <v>131</v>
      </c>
      <c r="DD457" t="s">
        <v>132</v>
      </c>
      <c r="DG457">
        <v>80861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"04/23/2024 17:59:56.046"</f>
        <v>04/23/2024 17:59:56.046</v>
      </c>
      <c r="C458" t="str">
        <f t="shared" si="50"/>
        <v>FFDFD3C0</v>
      </c>
      <c r="D458" t="s">
        <v>123</v>
      </c>
      <c r="E458">
        <v>21</v>
      </c>
      <c r="F458">
        <v>1021</v>
      </c>
      <c r="G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"17:59:55.703"</f>
        <v>17:59:55.703</v>
      </c>
      <c r="T458" t="str">
        <f>"17:59:55.603"</f>
        <v>17:59:55.603</v>
      </c>
      <c r="U458" t="str">
        <f t="shared" si="46"/>
        <v>A334DD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9</v>
      </c>
      <c r="AF458" t="s">
        <v>141</v>
      </c>
      <c r="AG458">
        <v>0</v>
      </c>
      <c r="AH458">
        <v>3</v>
      </c>
      <c r="AI458">
        <v>1</v>
      </c>
      <c r="AJ458">
        <v>0</v>
      </c>
      <c r="AK458" t="s">
        <v>472</v>
      </c>
      <c r="AL458">
        <v>64.755328000000006</v>
      </c>
      <c r="AM458" t="s">
        <v>473</v>
      </c>
      <c r="AN458">
        <v>-148.095596</v>
      </c>
      <c r="AO458">
        <v>100</v>
      </c>
      <c r="AP458">
        <v>1500</v>
      </c>
      <c r="AQ458" t="s">
        <v>138</v>
      </c>
      <c r="AR458">
        <v>-107</v>
      </c>
      <c r="AS458">
        <v>-68</v>
      </c>
      <c r="AT458">
        <v>192</v>
      </c>
      <c r="BB458" t="str">
        <f t="shared" si="47"/>
        <v>0610</v>
      </c>
      <c r="BC458">
        <v>1</v>
      </c>
      <c r="BD458" t="str">
        <f t="shared" si="48"/>
        <v xml:space="preserve">N3054V  </v>
      </c>
      <c r="BE458">
        <v>2</v>
      </c>
      <c r="BG458">
        <v>0</v>
      </c>
      <c r="BH458">
        <v>0</v>
      </c>
      <c r="BI458">
        <v>0</v>
      </c>
      <c r="BJ458">
        <v>1350</v>
      </c>
      <c r="BK458">
        <v>-150</v>
      </c>
      <c r="BL458" t="s">
        <v>373</v>
      </c>
      <c r="BM458">
        <v>1</v>
      </c>
      <c r="BN458">
        <v>1</v>
      </c>
      <c r="BO458">
        <v>1</v>
      </c>
      <c r="BP458">
        <v>0</v>
      </c>
      <c r="BS458">
        <v>0</v>
      </c>
      <c r="BT458">
        <v>0</v>
      </c>
      <c r="BU458">
        <v>0</v>
      </c>
      <c r="CE458" t="str">
        <f>"17:59:55.709"</f>
        <v>17:59:55.709</v>
      </c>
      <c r="CF458">
        <v>708506813</v>
      </c>
      <c r="CS458">
        <v>3</v>
      </c>
      <c r="CT458">
        <v>1</v>
      </c>
      <c r="CU458">
        <v>0</v>
      </c>
      <c r="CV458">
        <v>2</v>
      </c>
      <c r="CW458">
        <v>0</v>
      </c>
      <c r="CX458">
        <v>6</v>
      </c>
      <c r="CY458">
        <v>7</v>
      </c>
      <c r="CZ458" t="s">
        <v>130</v>
      </c>
      <c r="DA458">
        <v>308</v>
      </c>
      <c r="DB458">
        <v>1</v>
      </c>
      <c r="DC458" t="s">
        <v>363</v>
      </c>
      <c r="DD458" t="s">
        <v>364</v>
      </c>
      <c r="DG458">
        <v>12699611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"04/23/2024 17:59:56.983"</f>
        <v>04/23/2024 17:59:56.983</v>
      </c>
      <c r="C459" t="str">
        <f t="shared" si="50"/>
        <v>FFDFD3C0</v>
      </c>
      <c r="D459" t="s">
        <v>123</v>
      </c>
      <c r="E459">
        <v>21</v>
      </c>
      <c r="F459">
        <v>1021</v>
      </c>
      <c r="G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"17:59:56.563"</f>
        <v>17:59:56.563</v>
      </c>
      <c r="T459" t="str">
        <f>"17:59:56.563"</f>
        <v>17:59:56.563</v>
      </c>
      <c r="U459" t="str">
        <f t="shared" si="46"/>
        <v>A334DD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9</v>
      </c>
      <c r="AF459" t="s">
        <v>141</v>
      </c>
      <c r="AG459">
        <v>0</v>
      </c>
      <c r="AH459">
        <v>3</v>
      </c>
      <c r="AI459">
        <v>1</v>
      </c>
      <c r="AJ459">
        <v>0</v>
      </c>
      <c r="AK459" t="s">
        <v>474</v>
      </c>
      <c r="AL459">
        <v>64.755070000000003</v>
      </c>
      <c r="AM459" t="s">
        <v>475</v>
      </c>
      <c r="AN459">
        <v>-148.09658300000001</v>
      </c>
      <c r="AO459">
        <v>100</v>
      </c>
      <c r="AP459">
        <v>1500</v>
      </c>
      <c r="AQ459" t="s">
        <v>138</v>
      </c>
      <c r="AR459">
        <v>-104</v>
      </c>
      <c r="AS459">
        <v>-71</v>
      </c>
      <c r="AT459">
        <v>256</v>
      </c>
      <c r="BB459" t="str">
        <f t="shared" si="47"/>
        <v>0610</v>
      </c>
      <c r="BC459">
        <v>1</v>
      </c>
      <c r="BD459" t="str">
        <f t="shared" si="48"/>
        <v xml:space="preserve">N3054V  </v>
      </c>
      <c r="BE459">
        <v>2</v>
      </c>
      <c r="BG459">
        <v>0</v>
      </c>
      <c r="BH459">
        <v>0</v>
      </c>
      <c r="BI459">
        <v>0</v>
      </c>
      <c r="BJ459">
        <v>1450</v>
      </c>
      <c r="BK459">
        <v>-50</v>
      </c>
      <c r="BL459" t="s">
        <v>373</v>
      </c>
      <c r="BM459">
        <v>1</v>
      </c>
      <c r="BN459">
        <v>1</v>
      </c>
      <c r="BO459">
        <v>1</v>
      </c>
      <c r="BP459">
        <v>0</v>
      </c>
      <c r="BS459">
        <v>0</v>
      </c>
      <c r="BT459">
        <v>0</v>
      </c>
      <c r="BU459">
        <v>0</v>
      </c>
      <c r="CE459" t="str">
        <f>"17:59:56.563"</f>
        <v>17:59:56.563</v>
      </c>
      <c r="CF459">
        <v>563423138</v>
      </c>
      <c r="CS459">
        <v>3</v>
      </c>
      <c r="CT459">
        <v>1</v>
      </c>
      <c r="CU459">
        <v>0</v>
      </c>
      <c r="CV459">
        <v>2</v>
      </c>
      <c r="CW459">
        <v>0</v>
      </c>
      <c r="CX459">
        <v>5</v>
      </c>
      <c r="CY459">
        <v>7</v>
      </c>
      <c r="CZ459" t="s">
        <v>130</v>
      </c>
      <c r="DA459">
        <v>308</v>
      </c>
      <c r="DB459">
        <v>1</v>
      </c>
      <c r="DC459" t="s">
        <v>363</v>
      </c>
      <c r="DD459" t="s">
        <v>364</v>
      </c>
      <c r="DG459">
        <v>12699676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"04/23/2024 17:59:56.983"</f>
        <v>04/23/2024 17:59:56.983</v>
      </c>
      <c r="C460" t="str">
        <f t="shared" si="50"/>
        <v>FFDFD3C0</v>
      </c>
      <c r="D460" t="s">
        <v>139</v>
      </c>
      <c r="E460">
        <v>1</v>
      </c>
      <c r="H460">
        <v>216</v>
      </c>
      <c r="I460" t="s">
        <v>140</v>
      </c>
      <c r="J460" t="s">
        <v>141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"17:59:56.563"</f>
        <v>17:59:56.563</v>
      </c>
      <c r="T460" t="str">
        <f>"17:59:56.563"</f>
        <v>17:59:56.563</v>
      </c>
      <c r="U460" t="str">
        <f t="shared" si="46"/>
        <v>A334DD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9</v>
      </c>
      <c r="AF460" t="s">
        <v>141</v>
      </c>
      <c r="AG460">
        <v>0</v>
      </c>
      <c r="AH460">
        <v>3</v>
      </c>
      <c r="AI460">
        <v>1</v>
      </c>
      <c r="AJ460">
        <v>0</v>
      </c>
      <c r="AK460" t="s">
        <v>474</v>
      </c>
      <c r="AL460">
        <v>64.755070000000003</v>
      </c>
      <c r="AM460" t="s">
        <v>475</v>
      </c>
      <c r="AN460">
        <v>-148.09658300000001</v>
      </c>
      <c r="AO460">
        <v>100</v>
      </c>
      <c r="AP460">
        <v>1500</v>
      </c>
      <c r="AQ460" t="s">
        <v>138</v>
      </c>
      <c r="AR460">
        <v>-104</v>
      </c>
      <c r="AS460">
        <v>-71</v>
      </c>
      <c r="AT460">
        <v>256</v>
      </c>
      <c r="BB460" t="str">
        <f t="shared" si="47"/>
        <v>0610</v>
      </c>
      <c r="BC460">
        <v>1</v>
      </c>
      <c r="BD460" t="str">
        <f t="shared" si="48"/>
        <v xml:space="preserve">N3054V  </v>
      </c>
      <c r="BE460">
        <v>2</v>
      </c>
      <c r="BG460">
        <v>0</v>
      </c>
      <c r="BH460">
        <v>0</v>
      </c>
      <c r="BI460">
        <v>0</v>
      </c>
      <c r="BJ460">
        <v>1450</v>
      </c>
      <c r="BK460">
        <v>-50</v>
      </c>
      <c r="BL460" t="s">
        <v>373</v>
      </c>
      <c r="BM460">
        <v>1</v>
      </c>
      <c r="BN460">
        <v>1</v>
      </c>
      <c r="BO460">
        <v>1</v>
      </c>
      <c r="BP460">
        <v>0</v>
      </c>
      <c r="BS460">
        <v>0</v>
      </c>
      <c r="BT460">
        <v>0</v>
      </c>
      <c r="BU460">
        <v>0</v>
      </c>
      <c r="CE460" t="str">
        <f>"17:59:56.563"</f>
        <v>17:59:56.563</v>
      </c>
      <c r="CF460">
        <v>563423138</v>
      </c>
      <c r="CS460">
        <v>3</v>
      </c>
      <c r="CT460">
        <v>1</v>
      </c>
      <c r="CU460">
        <v>0</v>
      </c>
      <c r="CV460">
        <v>2</v>
      </c>
      <c r="CW460">
        <v>0</v>
      </c>
      <c r="CX460">
        <v>5</v>
      </c>
      <c r="CY460">
        <v>7</v>
      </c>
      <c r="CZ460" t="s">
        <v>130</v>
      </c>
      <c r="DA460">
        <v>308</v>
      </c>
      <c r="DB460">
        <v>1</v>
      </c>
      <c r="DC460" t="s">
        <v>363</v>
      </c>
      <c r="DD460" t="s">
        <v>364</v>
      </c>
      <c r="DG460">
        <v>12699676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"04/23/2024 17:59:59.108"</f>
        <v>04/23/2024 17:59:59.108</v>
      </c>
      <c r="C461" t="str">
        <f t="shared" si="50"/>
        <v>FFDFD3C0</v>
      </c>
      <c r="D461" t="s">
        <v>133</v>
      </c>
      <c r="E461">
        <v>20</v>
      </c>
      <c r="H461">
        <v>329</v>
      </c>
      <c r="I461" t="s">
        <v>134</v>
      </c>
      <c r="J461" t="s">
        <v>135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"17:59:58.656"</f>
        <v>17:59:58.656</v>
      </c>
      <c r="T461" t="str">
        <f>"17:59:58.256"</f>
        <v>17:59:58.256</v>
      </c>
      <c r="U461" t="str">
        <f t="shared" si="46"/>
        <v>A334DD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9</v>
      </c>
      <c r="AF461" t="s">
        <v>141</v>
      </c>
      <c r="AG461">
        <v>0</v>
      </c>
      <c r="AH461">
        <v>3</v>
      </c>
      <c r="AI461">
        <v>1</v>
      </c>
      <c r="AJ461">
        <v>0</v>
      </c>
      <c r="AK461" t="s">
        <v>476</v>
      </c>
      <c r="AL461">
        <v>64.754298000000006</v>
      </c>
      <c r="AM461" t="s">
        <v>477</v>
      </c>
      <c r="AN461">
        <v>-148.098772</v>
      </c>
      <c r="AO461">
        <v>100</v>
      </c>
      <c r="AP461">
        <v>1500</v>
      </c>
      <c r="AQ461" t="s">
        <v>138</v>
      </c>
      <c r="AR461">
        <v>-98</v>
      </c>
      <c r="AS461">
        <v>-78</v>
      </c>
      <c r="AT461">
        <v>320</v>
      </c>
      <c r="BB461" t="str">
        <f t="shared" si="47"/>
        <v>0610</v>
      </c>
      <c r="BC461">
        <v>1</v>
      </c>
      <c r="BD461" t="str">
        <f t="shared" si="48"/>
        <v xml:space="preserve">N3054V  </v>
      </c>
      <c r="BE461">
        <v>2</v>
      </c>
      <c r="BG461">
        <v>0</v>
      </c>
      <c r="BH461">
        <v>0</v>
      </c>
      <c r="BI461">
        <v>0</v>
      </c>
      <c r="BJ461">
        <v>1450</v>
      </c>
      <c r="BK461">
        <v>-50</v>
      </c>
      <c r="BL461" t="s">
        <v>373</v>
      </c>
      <c r="BM461">
        <v>1</v>
      </c>
      <c r="BN461">
        <v>1</v>
      </c>
      <c r="BO461">
        <v>1</v>
      </c>
      <c r="BP461">
        <v>0</v>
      </c>
      <c r="BS461">
        <v>0</v>
      </c>
      <c r="BT461">
        <v>0</v>
      </c>
      <c r="BU461">
        <v>0</v>
      </c>
      <c r="CE461" t="str">
        <f>"17:59:58.663"</f>
        <v>17:59:58.663</v>
      </c>
      <c r="CF461">
        <v>663188441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5</v>
      </c>
      <c r="CY461">
        <v>7</v>
      </c>
      <c r="CZ461" t="s">
        <v>130</v>
      </c>
      <c r="DA461">
        <v>142</v>
      </c>
      <c r="DB461">
        <v>2</v>
      </c>
      <c r="DC461" t="s">
        <v>131</v>
      </c>
      <c r="DD461" t="s">
        <v>132</v>
      </c>
      <c r="DG461">
        <v>14170199</v>
      </c>
      <c r="DI461">
        <v>1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"04/23/2024 17:59:59.108"</f>
        <v>04/23/2024 17:59:59.108</v>
      </c>
      <c r="C462" t="str">
        <f t="shared" si="50"/>
        <v>FFDFD3C0</v>
      </c>
      <c r="D462" t="s">
        <v>123</v>
      </c>
      <c r="E462">
        <v>21</v>
      </c>
      <c r="F462">
        <v>1021</v>
      </c>
      <c r="G462" t="s">
        <v>124</v>
      </c>
      <c r="J462" t="s">
        <v>125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"17:59:58.656"</f>
        <v>17:59:58.656</v>
      </c>
      <c r="T462" t="str">
        <f>"17:59:58.256"</f>
        <v>17:59:58.256</v>
      </c>
      <c r="U462" t="str">
        <f t="shared" si="46"/>
        <v>A334DD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9</v>
      </c>
      <c r="AF462" t="s">
        <v>141</v>
      </c>
      <c r="AG462">
        <v>0</v>
      </c>
      <c r="AH462">
        <v>3</v>
      </c>
      <c r="AI462">
        <v>1</v>
      </c>
      <c r="AJ462">
        <v>0</v>
      </c>
      <c r="AK462" t="s">
        <v>476</v>
      </c>
      <c r="AL462">
        <v>64.754298000000006</v>
      </c>
      <c r="AM462" t="s">
        <v>477</v>
      </c>
      <c r="AN462">
        <v>-148.098772</v>
      </c>
      <c r="AO462">
        <v>100</v>
      </c>
      <c r="AP462">
        <v>1500</v>
      </c>
      <c r="AQ462" t="s">
        <v>138</v>
      </c>
      <c r="AR462">
        <v>-98</v>
      </c>
      <c r="AS462">
        <v>-78</v>
      </c>
      <c r="AT462">
        <v>320</v>
      </c>
      <c r="BB462" t="str">
        <f t="shared" si="47"/>
        <v>0610</v>
      </c>
      <c r="BC462">
        <v>1</v>
      </c>
      <c r="BD462" t="str">
        <f t="shared" si="48"/>
        <v xml:space="preserve">N3054V  </v>
      </c>
      <c r="BE462">
        <v>2</v>
      </c>
      <c r="BG462">
        <v>0</v>
      </c>
      <c r="BH462">
        <v>0</v>
      </c>
      <c r="BI462">
        <v>0</v>
      </c>
      <c r="BJ462">
        <v>1450</v>
      </c>
      <c r="BK462">
        <v>-50</v>
      </c>
      <c r="BL462" t="s">
        <v>373</v>
      </c>
      <c r="BM462">
        <v>1</v>
      </c>
      <c r="BN462">
        <v>1</v>
      </c>
      <c r="BO462">
        <v>1</v>
      </c>
      <c r="BP462">
        <v>0</v>
      </c>
      <c r="BS462">
        <v>0</v>
      </c>
      <c r="BT462">
        <v>0</v>
      </c>
      <c r="BU462">
        <v>0</v>
      </c>
      <c r="CE462" t="str">
        <f>"17:59:58.663"</f>
        <v>17:59:58.663</v>
      </c>
      <c r="CF462">
        <v>663188441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5</v>
      </c>
      <c r="CY462">
        <v>7</v>
      </c>
      <c r="CZ462" t="s">
        <v>130</v>
      </c>
      <c r="DA462">
        <v>142</v>
      </c>
      <c r="DB462">
        <v>2</v>
      </c>
      <c r="DC462" t="s">
        <v>131</v>
      </c>
      <c r="DD462" t="s">
        <v>132</v>
      </c>
      <c r="DG462">
        <v>14170199</v>
      </c>
      <c r="DI462">
        <v>1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"04/23/2024 17:59:59.108"</f>
        <v>04/23/2024 17:59:59.108</v>
      </c>
      <c r="C463" t="str">
        <f t="shared" si="50"/>
        <v>FFDFD3C0</v>
      </c>
      <c r="D463" t="s">
        <v>139</v>
      </c>
      <c r="E463">
        <v>1</v>
      </c>
      <c r="H463">
        <v>216</v>
      </c>
      <c r="I463" t="s">
        <v>140</v>
      </c>
      <c r="J463" t="s">
        <v>141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"17:59:58.656"</f>
        <v>17:59:58.656</v>
      </c>
      <c r="T463" t="str">
        <f>"17:59:58.256"</f>
        <v>17:59:58.256</v>
      </c>
      <c r="U463" t="str">
        <f t="shared" si="46"/>
        <v>A334DD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9</v>
      </c>
      <c r="AF463" t="s">
        <v>141</v>
      </c>
      <c r="AG463">
        <v>0</v>
      </c>
      <c r="AH463">
        <v>3</v>
      </c>
      <c r="AI463">
        <v>1</v>
      </c>
      <c r="AJ463">
        <v>0</v>
      </c>
      <c r="AK463" t="s">
        <v>476</v>
      </c>
      <c r="AL463">
        <v>64.754298000000006</v>
      </c>
      <c r="AM463" t="s">
        <v>477</v>
      </c>
      <c r="AN463">
        <v>-148.098772</v>
      </c>
      <c r="AO463">
        <v>100</v>
      </c>
      <c r="AP463">
        <v>1500</v>
      </c>
      <c r="AQ463" t="s">
        <v>138</v>
      </c>
      <c r="AR463">
        <v>-98</v>
      </c>
      <c r="AS463">
        <v>-78</v>
      </c>
      <c r="AT463">
        <v>320</v>
      </c>
      <c r="BB463" t="str">
        <f t="shared" si="47"/>
        <v>0610</v>
      </c>
      <c r="BC463">
        <v>1</v>
      </c>
      <c r="BD463" t="str">
        <f t="shared" si="48"/>
        <v xml:space="preserve">N3054V  </v>
      </c>
      <c r="BE463">
        <v>2</v>
      </c>
      <c r="BG463">
        <v>0</v>
      </c>
      <c r="BH463">
        <v>0</v>
      </c>
      <c r="BI463">
        <v>0</v>
      </c>
      <c r="BJ463">
        <v>1450</v>
      </c>
      <c r="BK463">
        <v>-50</v>
      </c>
      <c r="BL463" t="s">
        <v>373</v>
      </c>
      <c r="BM463">
        <v>1</v>
      </c>
      <c r="BN463">
        <v>1</v>
      </c>
      <c r="BO463">
        <v>1</v>
      </c>
      <c r="BP463">
        <v>0</v>
      </c>
      <c r="BS463">
        <v>0</v>
      </c>
      <c r="BT463">
        <v>0</v>
      </c>
      <c r="BU463">
        <v>0</v>
      </c>
      <c r="CE463" t="str">
        <f>"17:59:58.663"</f>
        <v>17:59:58.663</v>
      </c>
      <c r="CF463">
        <v>663188441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5</v>
      </c>
      <c r="CY463">
        <v>7</v>
      </c>
      <c r="CZ463" t="s">
        <v>130</v>
      </c>
      <c r="DA463">
        <v>142</v>
      </c>
      <c r="DB463">
        <v>2</v>
      </c>
      <c r="DC463" t="s">
        <v>131</v>
      </c>
      <c r="DD463" t="s">
        <v>132</v>
      </c>
      <c r="DG463">
        <v>14170199</v>
      </c>
      <c r="DI463">
        <v>1</v>
      </c>
      <c r="DJ463">
        <v>0</v>
      </c>
      <c r="DK463">
        <v>1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"04/23/2024 18:00:01.029"</f>
        <v>04/23/2024 18:00:01.029</v>
      </c>
      <c r="C464" t="str">
        <f t="shared" si="50"/>
        <v>FFDFD3C0</v>
      </c>
      <c r="D464" t="s">
        <v>139</v>
      </c>
      <c r="E464">
        <v>1</v>
      </c>
      <c r="H464">
        <v>216</v>
      </c>
      <c r="I464" t="s">
        <v>140</v>
      </c>
      <c r="J464" t="s">
        <v>141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"18:00:00.547"</f>
        <v>18:00:00.547</v>
      </c>
      <c r="T464" t="str">
        <f>"18:00:00.147"</f>
        <v>18:00:00.147</v>
      </c>
      <c r="U464" t="str">
        <f t="shared" si="46"/>
        <v>A334DD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9</v>
      </c>
      <c r="AF464" t="s">
        <v>141</v>
      </c>
      <c r="AG464">
        <v>0</v>
      </c>
      <c r="AH464">
        <v>3</v>
      </c>
      <c r="AI464">
        <v>1</v>
      </c>
      <c r="AJ464">
        <v>0</v>
      </c>
      <c r="AK464" t="s">
        <v>478</v>
      </c>
      <c r="AL464">
        <v>64.753546999999998</v>
      </c>
      <c r="AM464" t="s">
        <v>479</v>
      </c>
      <c r="AN464">
        <v>-148.100638</v>
      </c>
      <c r="AO464">
        <v>100</v>
      </c>
      <c r="AP464">
        <v>1500</v>
      </c>
      <c r="AQ464" t="s">
        <v>138</v>
      </c>
      <c r="AR464">
        <v>-91</v>
      </c>
      <c r="AS464">
        <v>-86</v>
      </c>
      <c r="AT464">
        <v>256</v>
      </c>
      <c r="BB464" t="str">
        <f t="shared" si="47"/>
        <v>0610</v>
      </c>
      <c r="BC464">
        <v>1</v>
      </c>
      <c r="BD464" t="str">
        <f t="shared" si="48"/>
        <v xml:space="preserve">N3054V  </v>
      </c>
      <c r="BE464">
        <v>2</v>
      </c>
      <c r="BG464">
        <v>0</v>
      </c>
      <c r="BH464">
        <v>0</v>
      </c>
      <c r="BI464">
        <v>0</v>
      </c>
      <c r="BJ464">
        <v>1475</v>
      </c>
      <c r="BK464">
        <v>-25</v>
      </c>
      <c r="BL464" t="s">
        <v>373</v>
      </c>
      <c r="BM464">
        <v>1</v>
      </c>
      <c r="BN464">
        <v>1</v>
      </c>
      <c r="BO464">
        <v>1</v>
      </c>
      <c r="BP464">
        <v>0</v>
      </c>
      <c r="BS464">
        <v>0</v>
      </c>
      <c r="BT464">
        <v>0</v>
      </c>
      <c r="BU464">
        <v>0</v>
      </c>
      <c r="CE464" t="str">
        <f>"18:00:00.553"</f>
        <v>18:00:00.553</v>
      </c>
      <c r="CF464">
        <v>553032772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5</v>
      </c>
      <c r="CY464">
        <v>7</v>
      </c>
      <c r="CZ464" t="s">
        <v>130</v>
      </c>
      <c r="DA464">
        <v>308</v>
      </c>
      <c r="DB464">
        <v>1</v>
      </c>
      <c r="DC464" t="s">
        <v>363</v>
      </c>
      <c r="DD464" t="s">
        <v>364</v>
      </c>
      <c r="DG464">
        <v>12699934</v>
      </c>
      <c r="DI464">
        <v>1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"04/23/2024 18:00:01.029"</f>
        <v>04/23/2024 18:00:01.029</v>
      </c>
      <c r="C465" t="str">
        <f t="shared" si="50"/>
        <v>FFDFD3C0</v>
      </c>
      <c r="D465" t="s">
        <v>123</v>
      </c>
      <c r="E465">
        <v>21</v>
      </c>
      <c r="F465">
        <v>1021</v>
      </c>
      <c r="G465" t="s">
        <v>124</v>
      </c>
      <c r="J465" t="s">
        <v>125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"18:00:00.547"</f>
        <v>18:00:00.547</v>
      </c>
      <c r="T465" t="str">
        <f>"18:00:00.147"</f>
        <v>18:00:00.147</v>
      </c>
      <c r="U465" t="str">
        <f t="shared" si="46"/>
        <v>A334DD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9</v>
      </c>
      <c r="AF465" t="s">
        <v>141</v>
      </c>
      <c r="AG465">
        <v>0</v>
      </c>
      <c r="AH465">
        <v>3</v>
      </c>
      <c r="AI465">
        <v>1</v>
      </c>
      <c r="AJ465">
        <v>0</v>
      </c>
      <c r="AK465" t="s">
        <v>478</v>
      </c>
      <c r="AL465">
        <v>64.753546999999998</v>
      </c>
      <c r="AM465" t="s">
        <v>479</v>
      </c>
      <c r="AN465">
        <v>-148.100638</v>
      </c>
      <c r="AO465">
        <v>100</v>
      </c>
      <c r="AP465">
        <v>1500</v>
      </c>
      <c r="AQ465" t="s">
        <v>138</v>
      </c>
      <c r="AR465">
        <v>-91</v>
      </c>
      <c r="AS465">
        <v>-86</v>
      </c>
      <c r="AT465">
        <v>256</v>
      </c>
      <c r="BB465" t="str">
        <f t="shared" si="47"/>
        <v>0610</v>
      </c>
      <c r="BC465">
        <v>1</v>
      </c>
      <c r="BD465" t="str">
        <f t="shared" si="48"/>
        <v xml:space="preserve">N3054V  </v>
      </c>
      <c r="BE465">
        <v>2</v>
      </c>
      <c r="BG465">
        <v>0</v>
      </c>
      <c r="BH465">
        <v>0</v>
      </c>
      <c r="BI465">
        <v>0</v>
      </c>
      <c r="BJ465">
        <v>1475</v>
      </c>
      <c r="BK465">
        <v>-25</v>
      </c>
      <c r="BL465" t="s">
        <v>373</v>
      </c>
      <c r="BM465">
        <v>1</v>
      </c>
      <c r="BN465">
        <v>1</v>
      </c>
      <c r="BO465">
        <v>1</v>
      </c>
      <c r="BP465">
        <v>0</v>
      </c>
      <c r="BS465">
        <v>0</v>
      </c>
      <c r="BT465">
        <v>0</v>
      </c>
      <c r="BU465">
        <v>0</v>
      </c>
      <c r="CE465" t="str">
        <f>"18:00:00.553"</f>
        <v>18:00:00.553</v>
      </c>
      <c r="CF465">
        <v>553032772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5</v>
      </c>
      <c r="CY465">
        <v>7</v>
      </c>
      <c r="CZ465" t="s">
        <v>130</v>
      </c>
      <c r="DA465">
        <v>308</v>
      </c>
      <c r="DB465">
        <v>1</v>
      </c>
      <c r="DC465" t="s">
        <v>363</v>
      </c>
      <c r="DD465" t="s">
        <v>364</v>
      </c>
      <c r="DG465">
        <v>12699934</v>
      </c>
      <c r="DI465">
        <v>1</v>
      </c>
      <c r="DJ465">
        <v>0</v>
      </c>
      <c r="DK465">
        <v>1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"04/23/2024 18:00:02.841"</f>
        <v>04/23/2024 18:00:02.841</v>
      </c>
      <c r="C466" t="str">
        <f t="shared" si="50"/>
        <v>FFDFD3C0</v>
      </c>
      <c r="D466" t="s">
        <v>139</v>
      </c>
      <c r="E466">
        <v>1</v>
      </c>
      <c r="H466">
        <v>216</v>
      </c>
      <c r="I466" t="s">
        <v>140</v>
      </c>
      <c r="J466" t="s">
        <v>141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"18:00:01.508"</f>
        <v>18:00:01.508</v>
      </c>
      <c r="T466" t="str">
        <f>"18:00:01.208"</f>
        <v>18:00:01.208</v>
      </c>
      <c r="U466" t="str">
        <f t="shared" si="46"/>
        <v>A334DD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9</v>
      </c>
      <c r="AF466" t="s">
        <v>141</v>
      </c>
      <c r="AG466">
        <v>0</v>
      </c>
      <c r="AH466">
        <v>3</v>
      </c>
      <c r="AI466">
        <v>1</v>
      </c>
      <c r="AJ466">
        <v>0</v>
      </c>
      <c r="AK466" t="s">
        <v>480</v>
      </c>
      <c r="AL466">
        <v>64.753139000000004</v>
      </c>
      <c r="AM466" t="s">
        <v>481</v>
      </c>
      <c r="AN466">
        <v>-148.101518</v>
      </c>
      <c r="AO466">
        <v>100</v>
      </c>
      <c r="AP466">
        <v>1500</v>
      </c>
      <c r="AQ466" t="s">
        <v>138</v>
      </c>
      <c r="AR466">
        <v>-85</v>
      </c>
      <c r="AS466">
        <v>-91</v>
      </c>
      <c r="AT466">
        <v>128</v>
      </c>
      <c r="BB466" t="str">
        <f t="shared" si="47"/>
        <v>0610</v>
      </c>
      <c r="BC466">
        <v>1</v>
      </c>
      <c r="BD466" t="str">
        <f t="shared" si="48"/>
        <v xml:space="preserve">N3054V  </v>
      </c>
      <c r="BE466">
        <v>2</v>
      </c>
      <c r="BG466">
        <v>0</v>
      </c>
      <c r="BH466">
        <v>0</v>
      </c>
      <c r="BI466">
        <v>0</v>
      </c>
      <c r="BJ466">
        <v>1475</v>
      </c>
      <c r="BK466">
        <v>-25</v>
      </c>
      <c r="BL466" t="s">
        <v>373</v>
      </c>
      <c r="BM466">
        <v>1</v>
      </c>
      <c r="BN466">
        <v>1</v>
      </c>
      <c r="BO466">
        <v>1</v>
      </c>
      <c r="BP466">
        <v>0</v>
      </c>
      <c r="BS466">
        <v>0</v>
      </c>
      <c r="BT466">
        <v>0</v>
      </c>
      <c r="BU466">
        <v>0</v>
      </c>
      <c r="CE466" t="str">
        <f>"18:00:01.513"</f>
        <v>18:00:01.513</v>
      </c>
      <c r="CF466">
        <v>512938857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130</v>
      </c>
      <c r="DA466">
        <v>308</v>
      </c>
      <c r="DB466">
        <v>1</v>
      </c>
      <c r="DC466" t="s">
        <v>363</v>
      </c>
      <c r="DD466" t="s">
        <v>364</v>
      </c>
      <c r="DG466">
        <v>12700001</v>
      </c>
      <c r="DI466">
        <v>1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"04/23/2024 18:00:03.060"</f>
        <v>04/23/2024 18:00:03.060</v>
      </c>
      <c r="C467" t="str">
        <f t="shared" si="50"/>
        <v>FFDFD3C0</v>
      </c>
      <c r="D467" t="s">
        <v>139</v>
      </c>
      <c r="E467">
        <v>1</v>
      </c>
      <c r="H467">
        <v>216</v>
      </c>
      <c r="I467" t="s">
        <v>140</v>
      </c>
      <c r="J467" t="s">
        <v>141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"18:00:02.422"</f>
        <v>18:00:02.422</v>
      </c>
      <c r="T467" t="str">
        <f>"18:00:02.222"</f>
        <v>18:00:02.222</v>
      </c>
      <c r="U467" t="str">
        <f t="shared" si="46"/>
        <v>A334DD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9</v>
      </c>
      <c r="AF467" t="s">
        <v>141</v>
      </c>
      <c r="AG467">
        <v>0</v>
      </c>
      <c r="AH467">
        <v>3</v>
      </c>
      <c r="AI467">
        <v>1</v>
      </c>
      <c r="AJ467">
        <v>0</v>
      </c>
      <c r="AK467" t="s">
        <v>482</v>
      </c>
      <c r="AL467">
        <v>64.752709999999993</v>
      </c>
      <c r="AM467" t="s">
        <v>483</v>
      </c>
      <c r="AN467">
        <v>-148.10233400000001</v>
      </c>
      <c r="AO467">
        <v>100</v>
      </c>
      <c r="AP467">
        <v>1500</v>
      </c>
      <c r="AQ467" t="s">
        <v>138</v>
      </c>
      <c r="AR467">
        <v>-78</v>
      </c>
      <c r="AS467">
        <v>-97</v>
      </c>
      <c r="AT467">
        <v>0</v>
      </c>
      <c r="BB467" t="str">
        <f t="shared" si="47"/>
        <v>0610</v>
      </c>
      <c r="BC467">
        <v>1</v>
      </c>
      <c r="BD467" t="str">
        <f t="shared" si="48"/>
        <v xml:space="preserve">N3054V  </v>
      </c>
      <c r="BE467">
        <v>2</v>
      </c>
      <c r="BG467">
        <v>0</v>
      </c>
      <c r="BH467">
        <v>0</v>
      </c>
      <c r="BI467">
        <v>0</v>
      </c>
      <c r="BJ467">
        <v>1475</v>
      </c>
      <c r="BK467">
        <v>-25</v>
      </c>
      <c r="BL467" t="s">
        <v>373</v>
      </c>
      <c r="BM467">
        <v>1</v>
      </c>
      <c r="BN467">
        <v>1</v>
      </c>
      <c r="BO467">
        <v>1</v>
      </c>
      <c r="BP467">
        <v>0</v>
      </c>
      <c r="BS467">
        <v>0</v>
      </c>
      <c r="BT467">
        <v>0</v>
      </c>
      <c r="BU467">
        <v>0</v>
      </c>
      <c r="CE467" t="str">
        <f>"18:00:02.428"</f>
        <v>18:00:02.428</v>
      </c>
      <c r="CF467">
        <v>427849353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130</v>
      </c>
      <c r="DA467">
        <v>308</v>
      </c>
      <c r="DB467">
        <v>1</v>
      </c>
      <c r="DC467" t="s">
        <v>363</v>
      </c>
      <c r="DD467" t="s">
        <v>364</v>
      </c>
      <c r="DG467">
        <v>12700066</v>
      </c>
      <c r="DI467">
        <v>1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"04/23/2024 18:00:03.060"</f>
        <v>04/23/2024 18:00:03.060</v>
      </c>
      <c r="C468" t="str">
        <f t="shared" si="50"/>
        <v>FFDFD3C0</v>
      </c>
      <c r="D468" t="s">
        <v>133</v>
      </c>
      <c r="E468">
        <v>20</v>
      </c>
      <c r="H468">
        <v>329</v>
      </c>
      <c r="I468" t="s">
        <v>134</v>
      </c>
      <c r="J468" t="s">
        <v>135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"18:00:02.422"</f>
        <v>18:00:02.422</v>
      </c>
      <c r="T468" t="str">
        <f>"18:00:02.222"</f>
        <v>18:00:02.222</v>
      </c>
      <c r="U468" t="str">
        <f t="shared" si="46"/>
        <v>A334DD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9</v>
      </c>
      <c r="AF468" t="s">
        <v>141</v>
      </c>
      <c r="AG468">
        <v>0</v>
      </c>
      <c r="AH468">
        <v>3</v>
      </c>
      <c r="AI468">
        <v>1</v>
      </c>
      <c r="AJ468">
        <v>0</v>
      </c>
      <c r="AK468" t="s">
        <v>482</v>
      </c>
      <c r="AL468">
        <v>64.752709999999993</v>
      </c>
      <c r="AM468" t="s">
        <v>483</v>
      </c>
      <c r="AN468">
        <v>-148.10233400000001</v>
      </c>
      <c r="AO468">
        <v>100</v>
      </c>
      <c r="AP468">
        <v>1500</v>
      </c>
      <c r="AQ468" t="s">
        <v>138</v>
      </c>
      <c r="AR468">
        <v>-78</v>
      </c>
      <c r="AS468">
        <v>-97</v>
      </c>
      <c r="AT468">
        <v>0</v>
      </c>
      <c r="BB468" t="str">
        <f t="shared" si="47"/>
        <v>0610</v>
      </c>
      <c r="BC468">
        <v>1</v>
      </c>
      <c r="BD468" t="str">
        <f t="shared" si="48"/>
        <v xml:space="preserve">N3054V  </v>
      </c>
      <c r="BE468">
        <v>2</v>
      </c>
      <c r="BG468">
        <v>0</v>
      </c>
      <c r="BH468">
        <v>0</v>
      </c>
      <c r="BI468">
        <v>0</v>
      </c>
      <c r="BJ468">
        <v>1475</v>
      </c>
      <c r="BK468">
        <v>-25</v>
      </c>
      <c r="BL468" t="s">
        <v>373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"18:00:02.428"</f>
        <v>18:00:02.428</v>
      </c>
      <c r="CF468">
        <v>427821654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4</v>
      </c>
      <c r="CY468">
        <v>7</v>
      </c>
      <c r="CZ468" t="s">
        <v>130</v>
      </c>
      <c r="DA468">
        <v>142</v>
      </c>
      <c r="DB468">
        <v>3</v>
      </c>
      <c r="DC468" t="s">
        <v>131</v>
      </c>
      <c r="DD468" t="s">
        <v>132</v>
      </c>
      <c r="DG468">
        <v>81368</v>
      </c>
      <c r="DI468">
        <v>1</v>
      </c>
      <c r="DJ468">
        <v>0</v>
      </c>
      <c r="DK468">
        <v>1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"04/23/2024 18:00:03.060"</f>
        <v>04/23/2024 18:00:03.060</v>
      </c>
      <c r="C469" t="str">
        <f t="shared" si="50"/>
        <v>FFDFD3C0</v>
      </c>
      <c r="D469" t="s">
        <v>123</v>
      </c>
      <c r="E469">
        <v>21</v>
      </c>
      <c r="F469">
        <v>1021</v>
      </c>
      <c r="G469" t="s">
        <v>124</v>
      </c>
      <c r="J469" t="s">
        <v>125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"18:00:02.422"</f>
        <v>18:00:02.422</v>
      </c>
      <c r="T469" t="str">
        <f>"18:00:02.222"</f>
        <v>18:00:02.222</v>
      </c>
      <c r="U469" t="str">
        <f t="shared" si="46"/>
        <v>A334DD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9</v>
      </c>
      <c r="AF469" t="s">
        <v>141</v>
      </c>
      <c r="AG469">
        <v>0</v>
      </c>
      <c r="AH469">
        <v>3</v>
      </c>
      <c r="AI469">
        <v>1</v>
      </c>
      <c r="AJ469">
        <v>0</v>
      </c>
      <c r="AK469" t="s">
        <v>482</v>
      </c>
      <c r="AL469">
        <v>64.752709999999993</v>
      </c>
      <c r="AM469" t="s">
        <v>483</v>
      </c>
      <c r="AN469">
        <v>-148.10233400000001</v>
      </c>
      <c r="AO469">
        <v>100</v>
      </c>
      <c r="AP469">
        <v>1500</v>
      </c>
      <c r="AQ469" t="s">
        <v>138</v>
      </c>
      <c r="AR469">
        <v>-78</v>
      </c>
      <c r="AS469">
        <v>-97</v>
      </c>
      <c r="AT469">
        <v>0</v>
      </c>
      <c r="BB469" t="str">
        <f t="shared" si="47"/>
        <v>0610</v>
      </c>
      <c r="BC469">
        <v>1</v>
      </c>
      <c r="BD469" t="str">
        <f t="shared" si="48"/>
        <v xml:space="preserve">N3054V  </v>
      </c>
      <c r="BE469">
        <v>2</v>
      </c>
      <c r="BG469">
        <v>0</v>
      </c>
      <c r="BH469">
        <v>0</v>
      </c>
      <c r="BI469">
        <v>0</v>
      </c>
      <c r="BJ469">
        <v>1475</v>
      </c>
      <c r="BK469">
        <v>-25</v>
      </c>
      <c r="BL469" t="s">
        <v>373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"18:00:02.428"</f>
        <v>18:00:02.428</v>
      </c>
      <c r="CF469">
        <v>427849353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130</v>
      </c>
      <c r="DA469">
        <v>308</v>
      </c>
      <c r="DB469">
        <v>1</v>
      </c>
      <c r="DC469" t="s">
        <v>363</v>
      </c>
      <c r="DD469" t="s">
        <v>364</v>
      </c>
      <c r="DG469">
        <v>12700066</v>
      </c>
      <c r="DI469">
        <v>1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"04/23/2024 18:00:04.560"</f>
        <v>04/23/2024 18:00:04.560</v>
      </c>
      <c r="C470" t="str">
        <f t="shared" si="50"/>
        <v>FFDFD3C0</v>
      </c>
      <c r="D470" t="s">
        <v>139</v>
      </c>
      <c r="E470">
        <v>1</v>
      </c>
      <c r="H470">
        <v>216</v>
      </c>
      <c r="I470" t="s">
        <v>140</v>
      </c>
      <c r="J470" t="s">
        <v>141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"18:00:03.445"</f>
        <v>18:00:03.445</v>
      </c>
      <c r="T470" t="str">
        <f>"18:00:03.145"</f>
        <v>18:00:03.145</v>
      </c>
      <c r="U470" t="str">
        <f t="shared" si="46"/>
        <v>A334DD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9</v>
      </c>
      <c r="AF470" t="s">
        <v>141</v>
      </c>
      <c r="AG470">
        <v>0</v>
      </c>
      <c r="AH470">
        <v>3</v>
      </c>
      <c r="AI470">
        <v>1</v>
      </c>
      <c r="AJ470">
        <v>0</v>
      </c>
      <c r="AK470" t="s">
        <v>484</v>
      </c>
      <c r="AL470">
        <v>64.752238000000006</v>
      </c>
      <c r="AM470" t="s">
        <v>485</v>
      </c>
      <c r="AN470">
        <v>-148.10306299999999</v>
      </c>
      <c r="AO470">
        <v>100</v>
      </c>
      <c r="AP470">
        <v>1500</v>
      </c>
      <c r="AQ470" t="s">
        <v>138</v>
      </c>
      <c r="AR470">
        <v>-74</v>
      </c>
      <c r="AS470">
        <v>-101</v>
      </c>
      <c r="AT470">
        <v>-128</v>
      </c>
      <c r="BB470" t="str">
        <f t="shared" si="47"/>
        <v>0610</v>
      </c>
      <c r="BC470">
        <v>1</v>
      </c>
      <c r="BD470" t="str">
        <f t="shared" si="48"/>
        <v xml:space="preserve">N3054V  </v>
      </c>
      <c r="BE470">
        <v>2</v>
      </c>
      <c r="BG470">
        <v>0</v>
      </c>
      <c r="BH470">
        <v>0</v>
      </c>
      <c r="BI470">
        <v>0</v>
      </c>
      <c r="BJ470">
        <v>1475</v>
      </c>
      <c r="BK470">
        <v>-25</v>
      </c>
      <c r="BL470" t="s">
        <v>373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>"18:00:03.448"</f>
        <v>18:00:03.448</v>
      </c>
      <c r="CF470">
        <v>447722300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5</v>
      </c>
      <c r="CY470">
        <v>7</v>
      </c>
      <c r="CZ470" t="s">
        <v>130</v>
      </c>
      <c r="DA470">
        <v>142</v>
      </c>
      <c r="DB470">
        <v>2</v>
      </c>
      <c r="DC470" t="s">
        <v>131</v>
      </c>
      <c r="DD470" t="s">
        <v>132</v>
      </c>
      <c r="DG470">
        <v>14170467</v>
      </c>
      <c r="DI470">
        <v>1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"04/23/2024 18:00:04.560"</f>
        <v>04/23/2024 18:00:04.560</v>
      </c>
      <c r="C471" t="str">
        <f t="shared" si="50"/>
        <v>FFDFD3C0</v>
      </c>
      <c r="D471" t="s">
        <v>133</v>
      </c>
      <c r="E471">
        <v>20</v>
      </c>
      <c r="H471">
        <v>329</v>
      </c>
      <c r="I471" t="s">
        <v>134</v>
      </c>
      <c r="J471" t="s">
        <v>135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"18:00:03.445"</f>
        <v>18:00:03.445</v>
      </c>
      <c r="T471" t="str">
        <f>"18:00:03.145"</f>
        <v>18:00:03.145</v>
      </c>
      <c r="U471" t="str">
        <f t="shared" si="46"/>
        <v>A334DD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9</v>
      </c>
      <c r="AF471" t="s">
        <v>141</v>
      </c>
      <c r="AG471">
        <v>0</v>
      </c>
      <c r="AH471">
        <v>3</v>
      </c>
      <c r="AI471">
        <v>1</v>
      </c>
      <c r="AJ471">
        <v>0</v>
      </c>
      <c r="AK471" t="s">
        <v>484</v>
      </c>
      <c r="AL471">
        <v>64.752238000000006</v>
      </c>
      <c r="AM471" t="s">
        <v>485</v>
      </c>
      <c r="AN471">
        <v>-148.10306299999999</v>
      </c>
      <c r="AO471">
        <v>100</v>
      </c>
      <c r="AP471">
        <v>1500</v>
      </c>
      <c r="AQ471" t="s">
        <v>138</v>
      </c>
      <c r="AR471">
        <v>-74</v>
      </c>
      <c r="AS471">
        <v>-101</v>
      </c>
      <c r="AT471">
        <v>-128</v>
      </c>
      <c r="BB471" t="str">
        <f t="shared" si="47"/>
        <v>0610</v>
      </c>
      <c r="BC471">
        <v>1</v>
      </c>
      <c r="BD471" t="str">
        <f t="shared" si="48"/>
        <v xml:space="preserve">N3054V  </v>
      </c>
      <c r="BE471">
        <v>2</v>
      </c>
      <c r="BG471">
        <v>0</v>
      </c>
      <c r="BH471">
        <v>0</v>
      </c>
      <c r="BI471">
        <v>0</v>
      </c>
      <c r="BJ471">
        <v>1475</v>
      </c>
      <c r="BK471">
        <v>-25</v>
      </c>
      <c r="BL471" t="s">
        <v>373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>"18:00:03.448"</f>
        <v>18:00:03.448</v>
      </c>
      <c r="CF471">
        <v>447722300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5</v>
      </c>
      <c r="CY471">
        <v>7</v>
      </c>
      <c r="CZ471" t="s">
        <v>130</v>
      </c>
      <c r="DA471">
        <v>142</v>
      </c>
      <c r="DB471">
        <v>2</v>
      </c>
      <c r="DC471" t="s">
        <v>131</v>
      </c>
      <c r="DD471" t="s">
        <v>132</v>
      </c>
      <c r="DG471">
        <v>14170467</v>
      </c>
      <c r="DI471">
        <v>1</v>
      </c>
      <c r="DJ471">
        <v>0</v>
      </c>
      <c r="DK471">
        <v>1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"04/23/2024 18:00:04.560"</f>
        <v>04/23/2024 18:00:04.560</v>
      </c>
      <c r="C472" t="str">
        <f t="shared" si="50"/>
        <v>FFDFD3C0</v>
      </c>
      <c r="D472" t="s">
        <v>123</v>
      </c>
      <c r="E472">
        <v>21</v>
      </c>
      <c r="F472">
        <v>1021</v>
      </c>
      <c r="G472" t="s">
        <v>124</v>
      </c>
      <c r="J472" t="s">
        <v>125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"18:00:03.445"</f>
        <v>18:00:03.445</v>
      </c>
      <c r="T472" t="str">
        <f>"18:00:03.145"</f>
        <v>18:00:03.145</v>
      </c>
      <c r="U472" t="str">
        <f t="shared" si="46"/>
        <v>A334DD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9</v>
      </c>
      <c r="AF472" t="s">
        <v>141</v>
      </c>
      <c r="AG472">
        <v>0</v>
      </c>
      <c r="AH472">
        <v>3</v>
      </c>
      <c r="AI472">
        <v>1</v>
      </c>
      <c r="AJ472">
        <v>0</v>
      </c>
      <c r="AK472" t="s">
        <v>484</v>
      </c>
      <c r="AL472">
        <v>64.752238000000006</v>
      </c>
      <c r="AM472" t="s">
        <v>485</v>
      </c>
      <c r="AN472">
        <v>-148.10306299999999</v>
      </c>
      <c r="AO472">
        <v>100</v>
      </c>
      <c r="AP472">
        <v>1500</v>
      </c>
      <c r="AQ472" t="s">
        <v>138</v>
      </c>
      <c r="AR472">
        <v>-74</v>
      </c>
      <c r="AS472">
        <v>-101</v>
      </c>
      <c r="AT472">
        <v>-128</v>
      </c>
      <c r="BB472" t="str">
        <f t="shared" si="47"/>
        <v>0610</v>
      </c>
      <c r="BC472">
        <v>1</v>
      </c>
      <c r="BD472" t="str">
        <f t="shared" si="48"/>
        <v xml:space="preserve">N3054V  </v>
      </c>
      <c r="BE472">
        <v>2</v>
      </c>
      <c r="BG472">
        <v>0</v>
      </c>
      <c r="BH472">
        <v>0</v>
      </c>
      <c r="BI472">
        <v>0</v>
      </c>
      <c r="BJ472">
        <v>1475</v>
      </c>
      <c r="BK472">
        <v>-25</v>
      </c>
      <c r="BL472" t="s">
        <v>373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>"18:00:03.448"</f>
        <v>18:00:03.448</v>
      </c>
      <c r="CF472">
        <v>447722300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5</v>
      </c>
      <c r="CY472">
        <v>7</v>
      </c>
      <c r="CZ472" t="s">
        <v>130</v>
      </c>
      <c r="DA472">
        <v>142</v>
      </c>
      <c r="DB472">
        <v>2</v>
      </c>
      <c r="DC472" t="s">
        <v>131</v>
      </c>
      <c r="DD472" t="s">
        <v>132</v>
      </c>
      <c r="DG472">
        <v>14170467</v>
      </c>
      <c r="DI472">
        <v>1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"04/23/2024 18:00:04.981"</f>
        <v>04/23/2024 18:00:04.981</v>
      </c>
      <c r="C473" t="str">
        <f t="shared" si="50"/>
        <v>FFDFD3C0</v>
      </c>
      <c r="D473" t="s">
        <v>139</v>
      </c>
      <c r="E473">
        <v>1</v>
      </c>
      <c r="H473">
        <v>216</v>
      </c>
      <c r="I473" t="s">
        <v>140</v>
      </c>
      <c r="J473" t="s">
        <v>141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"18:00:04.539"</f>
        <v>18:00:04.539</v>
      </c>
      <c r="T473" t="str">
        <f>"18:00:04.239"</f>
        <v>18:00:04.239</v>
      </c>
      <c r="U473" t="str">
        <f t="shared" si="46"/>
        <v>A334DD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9</v>
      </c>
      <c r="AF473" t="s">
        <v>141</v>
      </c>
      <c r="AG473">
        <v>0</v>
      </c>
      <c r="AH473">
        <v>3</v>
      </c>
      <c r="AI473">
        <v>1</v>
      </c>
      <c r="AJ473">
        <v>0</v>
      </c>
      <c r="AK473" t="s">
        <v>486</v>
      </c>
      <c r="AL473">
        <v>64.751679999999993</v>
      </c>
      <c r="AM473" t="s">
        <v>487</v>
      </c>
      <c r="AN473">
        <v>-148.10394299999999</v>
      </c>
      <c r="AO473">
        <v>100</v>
      </c>
      <c r="AP473">
        <v>1500</v>
      </c>
      <c r="AQ473" t="s">
        <v>138</v>
      </c>
      <c r="AR473">
        <v>-67</v>
      </c>
      <c r="AS473">
        <v>-106</v>
      </c>
      <c r="AT473">
        <v>-320</v>
      </c>
      <c r="BB473" t="str">
        <f t="shared" si="47"/>
        <v>0610</v>
      </c>
      <c r="BC473">
        <v>1</v>
      </c>
      <c r="BD473" t="str">
        <f t="shared" si="48"/>
        <v xml:space="preserve">N3054V  </v>
      </c>
      <c r="BE473">
        <v>2</v>
      </c>
      <c r="BG473">
        <v>0</v>
      </c>
      <c r="BH473">
        <v>0</v>
      </c>
      <c r="BI473">
        <v>0</v>
      </c>
      <c r="BJ473">
        <v>1475</v>
      </c>
      <c r="BK473">
        <v>-25</v>
      </c>
      <c r="BL473" t="s">
        <v>373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>"18:00:04.543"</f>
        <v>18:00:04.543</v>
      </c>
      <c r="CF473">
        <v>542642476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5</v>
      </c>
      <c r="CY473">
        <v>7</v>
      </c>
      <c r="CZ473" t="s">
        <v>130</v>
      </c>
      <c r="DA473">
        <v>308</v>
      </c>
      <c r="DB473">
        <v>0</v>
      </c>
      <c r="DC473" t="s">
        <v>363</v>
      </c>
      <c r="DD473" t="s">
        <v>364</v>
      </c>
      <c r="DG473">
        <v>4852054</v>
      </c>
      <c r="DI473">
        <v>1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"04/23/2024 18:00:04.981"</f>
        <v>04/23/2024 18:00:04.981</v>
      </c>
      <c r="C474" t="str">
        <f t="shared" si="50"/>
        <v>FFDFD3C0</v>
      </c>
      <c r="D474" t="s">
        <v>123</v>
      </c>
      <c r="E474">
        <v>21</v>
      </c>
      <c r="F474">
        <v>1021</v>
      </c>
      <c r="G474" t="s">
        <v>124</v>
      </c>
      <c r="J474" t="s">
        <v>125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"18:00:04.539"</f>
        <v>18:00:04.539</v>
      </c>
      <c r="T474" t="str">
        <f>"18:00:04.239"</f>
        <v>18:00:04.239</v>
      </c>
      <c r="U474" t="str">
        <f t="shared" si="46"/>
        <v>A334DD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9</v>
      </c>
      <c r="AF474" t="s">
        <v>141</v>
      </c>
      <c r="AG474">
        <v>0</v>
      </c>
      <c r="AH474">
        <v>3</v>
      </c>
      <c r="AI474">
        <v>1</v>
      </c>
      <c r="AJ474">
        <v>0</v>
      </c>
      <c r="AK474" t="s">
        <v>486</v>
      </c>
      <c r="AL474">
        <v>64.751679999999993</v>
      </c>
      <c r="AM474" t="s">
        <v>487</v>
      </c>
      <c r="AN474">
        <v>-148.10394299999999</v>
      </c>
      <c r="AO474">
        <v>100</v>
      </c>
      <c r="AP474">
        <v>1500</v>
      </c>
      <c r="AQ474" t="s">
        <v>138</v>
      </c>
      <c r="AR474">
        <v>-67</v>
      </c>
      <c r="AS474">
        <v>-106</v>
      </c>
      <c r="AT474">
        <v>-320</v>
      </c>
      <c r="BB474" t="str">
        <f t="shared" si="47"/>
        <v>0610</v>
      </c>
      <c r="BC474">
        <v>1</v>
      </c>
      <c r="BD474" t="str">
        <f t="shared" si="48"/>
        <v xml:space="preserve">N3054V  </v>
      </c>
      <c r="BE474">
        <v>2</v>
      </c>
      <c r="BG474">
        <v>0</v>
      </c>
      <c r="BH474">
        <v>0</v>
      </c>
      <c r="BI474">
        <v>0</v>
      </c>
      <c r="BJ474">
        <v>1475</v>
      </c>
      <c r="BK474">
        <v>-25</v>
      </c>
      <c r="BL474" t="s">
        <v>373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>"18:00:04.543"</f>
        <v>18:00:04.543</v>
      </c>
      <c r="CF474">
        <v>542642476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5</v>
      </c>
      <c r="CY474">
        <v>7</v>
      </c>
      <c r="CZ474" t="s">
        <v>130</v>
      </c>
      <c r="DA474">
        <v>308</v>
      </c>
      <c r="DB474">
        <v>0</v>
      </c>
      <c r="DC474" t="s">
        <v>363</v>
      </c>
      <c r="DD474" t="s">
        <v>364</v>
      </c>
      <c r="DG474">
        <v>4852054</v>
      </c>
      <c r="DI474">
        <v>1</v>
      </c>
      <c r="DJ474">
        <v>0</v>
      </c>
      <c r="DK474">
        <v>1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"04/23/2024 18:00:07.169"</f>
        <v>04/23/2024 18:00:07.169</v>
      </c>
      <c r="C475" t="str">
        <f t="shared" si="50"/>
        <v>FFDFD3C0</v>
      </c>
      <c r="D475" t="s">
        <v>139</v>
      </c>
      <c r="E475">
        <v>1</v>
      </c>
      <c r="H475">
        <v>216</v>
      </c>
      <c r="I475" t="s">
        <v>140</v>
      </c>
      <c r="J475" t="s">
        <v>141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"18:00:06.547"</f>
        <v>18:00:06.547</v>
      </c>
      <c r="T475" t="str">
        <f>"18:00:06.347"</f>
        <v>18:00:06.347</v>
      </c>
      <c r="U475" t="str">
        <f t="shared" si="46"/>
        <v>A334DD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9</v>
      </c>
      <c r="AF475" t="s">
        <v>141</v>
      </c>
      <c r="AG475">
        <v>0</v>
      </c>
      <c r="AH475">
        <v>3</v>
      </c>
      <c r="AI475">
        <v>1</v>
      </c>
      <c r="AJ475">
        <v>0</v>
      </c>
      <c r="AK475" t="s">
        <v>488</v>
      </c>
      <c r="AL475">
        <v>64.750628000000006</v>
      </c>
      <c r="AM475" t="s">
        <v>489</v>
      </c>
      <c r="AN475">
        <v>-148.10507999999999</v>
      </c>
      <c r="AO475">
        <v>100</v>
      </c>
      <c r="AP475">
        <v>1500</v>
      </c>
      <c r="AQ475" t="s">
        <v>138</v>
      </c>
      <c r="AR475">
        <v>-54</v>
      </c>
      <c r="AS475">
        <v>-116</v>
      </c>
      <c r="AT475">
        <v>-768</v>
      </c>
      <c r="BB475" t="str">
        <f t="shared" si="47"/>
        <v>0610</v>
      </c>
      <c r="BC475">
        <v>1</v>
      </c>
      <c r="BD475" t="str">
        <f t="shared" si="48"/>
        <v xml:space="preserve">N3054V  </v>
      </c>
      <c r="BE475">
        <v>2</v>
      </c>
      <c r="BG475">
        <v>0</v>
      </c>
      <c r="BH475">
        <v>0</v>
      </c>
      <c r="BI475">
        <v>0</v>
      </c>
      <c r="BJ475">
        <v>1450</v>
      </c>
      <c r="BK475">
        <v>-50</v>
      </c>
      <c r="BL475" t="s">
        <v>373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>"18:00:06.552"</f>
        <v>18:00:06.552</v>
      </c>
      <c r="CF475">
        <v>552445929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5</v>
      </c>
      <c r="CY475">
        <v>7</v>
      </c>
      <c r="CZ475" t="s">
        <v>130</v>
      </c>
      <c r="DA475">
        <v>308</v>
      </c>
      <c r="DB475">
        <v>0</v>
      </c>
      <c r="DC475" t="s">
        <v>363</v>
      </c>
      <c r="DD475" t="s">
        <v>364</v>
      </c>
      <c r="DG475">
        <v>4852169</v>
      </c>
      <c r="DI475">
        <v>1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"04/23/2024 18:00:07.293"</f>
        <v>04/23/2024 18:00:07.293</v>
      </c>
      <c r="C476" t="str">
        <f t="shared" si="50"/>
        <v>FFDFD3C0</v>
      </c>
      <c r="D476" t="s">
        <v>133</v>
      </c>
      <c r="E476">
        <v>20</v>
      </c>
      <c r="H476">
        <v>329</v>
      </c>
      <c r="I476" t="s">
        <v>134</v>
      </c>
      <c r="J476" t="s">
        <v>135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"18:00:06.547"</f>
        <v>18:00:06.547</v>
      </c>
      <c r="T476" t="str">
        <f>"18:00:06.347"</f>
        <v>18:00:06.347</v>
      </c>
      <c r="U476" t="str">
        <f t="shared" si="46"/>
        <v>A334DD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9</v>
      </c>
      <c r="AF476" t="s">
        <v>141</v>
      </c>
      <c r="AG476">
        <v>0</v>
      </c>
      <c r="AH476">
        <v>3</v>
      </c>
      <c r="AI476">
        <v>1</v>
      </c>
      <c r="AJ476">
        <v>0</v>
      </c>
      <c r="AK476" t="s">
        <v>488</v>
      </c>
      <c r="AL476">
        <v>64.750628000000006</v>
      </c>
      <c r="AM476" t="s">
        <v>489</v>
      </c>
      <c r="AN476">
        <v>-148.10507999999999</v>
      </c>
      <c r="AO476">
        <v>100</v>
      </c>
      <c r="AP476">
        <v>1500</v>
      </c>
      <c r="AQ476" t="s">
        <v>138</v>
      </c>
      <c r="AR476">
        <v>-54</v>
      </c>
      <c r="AS476">
        <v>-116</v>
      </c>
      <c r="AT476">
        <v>-768</v>
      </c>
      <c r="BB476" t="str">
        <f t="shared" si="47"/>
        <v>0610</v>
      </c>
      <c r="BC476">
        <v>1</v>
      </c>
      <c r="BD476" t="str">
        <f t="shared" si="48"/>
        <v xml:space="preserve">N3054V  </v>
      </c>
      <c r="BE476">
        <v>2</v>
      </c>
      <c r="BG476">
        <v>0</v>
      </c>
      <c r="BH476">
        <v>0</v>
      </c>
      <c r="BI476">
        <v>0</v>
      </c>
      <c r="BJ476">
        <v>1450</v>
      </c>
      <c r="BK476">
        <v>-50</v>
      </c>
      <c r="BL476" t="s">
        <v>373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>"18:00:06.552"</f>
        <v>18:00:06.552</v>
      </c>
      <c r="CF476">
        <v>552419783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3</v>
      </c>
      <c r="CY476">
        <v>7</v>
      </c>
      <c r="CZ476" t="s">
        <v>130</v>
      </c>
      <c r="DA476">
        <v>142</v>
      </c>
      <c r="DB476">
        <v>3</v>
      </c>
      <c r="DC476" t="s">
        <v>131</v>
      </c>
      <c r="DD476" t="s">
        <v>132</v>
      </c>
      <c r="DG476">
        <v>81668</v>
      </c>
      <c r="DI476">
        <v>1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"04/23/2024 18:00:07.293"</f>
        <v>04/23/2024 18:00:07.293</v>
      </c>
      <c r="C477" t="str">
        <f t="shared" si="50"/>
        <v>FFDFD3C0</v>
      </c>
      <c r="D477" t="s">
        <v>123</v>
      </c>
      <c r="E477">
        <v>21</v>
      </c>
      <c r="F477">
        <v>1021</v>
      </c>
      <c r="G477" t="s">
        <v>124</v>
      </c>
      <c r="J477" t="s">
        <v>125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"18:00:06.547"</f>
        <v>18:00:06.547</v>
      </c>
      <c r="T477" t="str">
        <f>"18:00:06.347"</f>
        <v>18:00:06.347</v>
      </c>
      <c r="U477" t="str">
        <f t="shared" si="46"/>
        <v>A334DD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9</v>
      </c>
      <c r="AF477" t="s">
        <v>141</v>
      </c>
      <c r="AG477">
        <v>0</v>
      </c>
      <c r="AH477">
        <v>3</v>
      </c>
      <c r="AI477">
        <v>1</v>
      </c>
      <c r="AJ477">
        <v>0</v>
      </c>
      <c r="AK477" t="s">
        <v>488</v>
      </c>
      <c r="AL477">
        <v>64.750628000000006</v>
      </c>
      <c r="AM477" t="s">
        <v>489</v>
      </c>
      <c r="AN477">
        <v>-148.10507999999999</v>
      </c>
      <c r="AO477">
        <v>100</v>
      </c>
      <c r="AP477">
        <v>1500</v>
      </c>
      <c r="AQ477" t="s">
        <v>138</v>
      </c>
      <c r="AR477">
        <v>-54</v>
      </c>
      <c r="AS477">
        <v>-116</v>
      </c>
      <c r="AT477">
        <v>-768</v>
      </c>
      <c r="BB477" t="str">
        <f t="shared" si="47"/>
        <v>0610</v>
      </c>
      <c r="BC477">
        <v>1</v>
      </c>
      <c r="BD477" t="str">
        <f t="shared" si="48"/>
        <v xml:space="preserve">N3054V  </v>
      </c>
      <c r="BE477">
        <v>2</v>
      </c>
      <c r="BG477">
        <v>0</v>
      </c>
      <c r="BH477">
        <v>0</v>
      </c>
      <c r="BI477">
        <v>0</v>
      </c>
      <c r="BJ477">
        <v>1450</v>
      </c>
      <c r="BK477">
        <v>-50</v>
      </c>
      <c r="BL477" t="s">
        <v>373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>"18:00:06.552"</f>
        <v>18:00:06.552</v>
      </c>
      <c r="CF477">
        <v>552445929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5</v>
      </c>
      <c r="CY477">
        <v>7</v>
      </c>
      <c r="CZ477" t="s">
        <v>130</v>
      </c>
      <c r="DA477">
        <v>308</v>
      </c>
      <c r="DB477">
        <v>0</v>
      </c>
      <c r="DC477" t="s">
        <v>363</v>
      </c>
      <c r="DD477" t="s">
        <v>364</v>
      </c>
      <c r="DG477">
        <v>4852169</v>
      </c>
      <c r="DI477">
        <v>1</v>
      </c>
      <c r="DJ477">
        <v>0</v>
      </c>
      <c r="DK477">
        <v>1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"04/23/2024 18:00:08.075"</f>
        <v>04/23/2024 18:00:08.075</v>
      </c>
      <c r="C478" t="str">
        <f t="shared" si="50"/>
        <v>FFDFD3C0</v>
      </c>
      <c r="D478" t="s">
        <v>139</v>
      </c>
      <c r="E478">
        <v>1</v>
      </c>
      <c r="H478">
        <v>216</v>
      </c>
      <c r="I478" t="s">
        <v>140</v>
      </c>
      <c r="J478" t="s">
        <v>141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"18:00:07.617"</f>
        <v>18:00:07.617</v>
      </c>
      <c r="T478" t="str">
        <f>"18:00:07.417"</f>
        <v>18:00:07.417</v>
      </c>
      <c r="U478" t="str">
        <f t="shared" si="46"/>
        <v>A334DD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9</v>
      </c>
      <c r="AF478" t="s">
        <v>141</v>
      </c>
      <c r="AG478">
        <v>0</v>
      </c>
      <c r="AH478">
        <v>3</v>
      </c>
      <c r="AI478">
        <v>1</v>
      </c>
      <c r="AJ478">
        <v>0</v>
      </c>
      <c r="AK478" t="s">
        <v>490</v>
      </c>
      <c r="AL478">
        <v>64.750028</v>
      </c>
      <c r="AM478" t="s">
        <v>491</v>
      </c>
      <c r="AN478">
        <v>-148.105659</v>
      </c>
      <c r="AO478">
        <v>100</v>
      </c>
      <c r="AP478">
        <v>1400</v>
      </c>
      <c r="AQ478" t="s">
        <v>138</v>
      </c>
      <c r="AR478">
        <v>-44</v>
      </c>
      <c r="AS478">
        <v>-122</v>
      </c>
      <c r="AT478">
        <v>-896</v>
      </c>
      <c r="BB478" t="str">
        <f t="shared" si="47"/>
        <v>0610</v>
      </c>
      <c r="BC478">
        <v>1</v>
      </c>
      <c r="BD478" t="str">
        <f t="shared" si="48"/>
        <v xml:space="preserve">N3054V  </v>
      </c>
      <c r="BE478">
        <v>2</v>
      </c>
      <c r="BG478">
        <v>0</v>
      </c>
      <c r="BH478">
        <v>0</v>
      </c>
      <c r="BI478">
        <v>0</v>
      </c>
      <c r="BJ478">
        <v>1525</v>
      </c>
      <c r="BK478">
        <v>125</v>
      </c>
      <c r="BL478" t="s">
        <v>373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>"18:00:07.617"</f>
        <v>18:00:07.617</v>
      </c>
      <c r="CF478">
        <v>617316024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5</v>
      </c>
      <c r="CY478">
        <v>7</v>
      </c>
      <c r="CZ478" t="s">
        <v>130</v>
      </c>
      <c r="DA478">
        <v>142</v>
      </c>
      <c r="DB478">
        <v>2</v>
      </c>
      <c r="DC478" t="s">
        <v>131</v>
      </c>
      <c r="DD478" t="s">
        <v>132</v>
      </c>
      <c r="DG478">
        <v>14170699</v>
      </c>
      <c r="DI478">
        <v>1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"04/23/2024 18:00:08.075"</f>
        <v>04/23/2024 18:00:08.075</v>
      </c>
      <c r="C479" t="str">
        <f t="shared" si="50"/>
        <v>FFDFD3C0</v>
      </c>
      <c r="D479" t="s">
        <v>133</v>
      </c>
      <c r="E479">
        <v>20</v>
      </c>
      <c r="H479">
        <v>329</v>
      </c>
      <c r="I479" t="s">
        <v>134</v>
      </c>
      <c r="J479" t="s">
        <v>135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"18:00:07.617"</f>
        <v>18:00:07.617</v>
      </c>
      <c r="T479" t="str">
        <f>"18:00:07.417"</f>
        <v>18:00:07.417</v>
      </c>
      <c r="U479" t="str">
        <f t="shared" si="46"/>
        <v>A334DD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9</v>
      </c>
      <c r="AF479" t="s">
        <v>141</v>
      </c>
      <c r="AG479">
        <v>0</v>
      </c>
      <c r="AH479">
        <v>3</v>
      </c>
      <c r="AI479">
        <v>1</v>
      </c>
      <c r="AJ479">
        <v>0</v>
      </c>
      <c r="AK479" t="s">
        <v>490</v>
      </c>
      <c r="AL479">
        <v>64.750028</v>
      </c>
      <c r="AM479" t="s">
        <v>491</v>
      </c>
      <c r="AN479">
        <v>-148.105659</v>
      </c>
      <c r="AO479">
        <v>100</v>
      </c>
      <c r="AP479">
        <v>1400</v>
      </c>
      <c r="AQ479" t="s">
        <v>138</v>
      </c>
      <c r="AR479">
        <v>-44</v>
      </c>
      <c r="AS479">
        <v>-122</v>
      </c>
      <c r="AT479">
        <v>-896</v>
      </c>
      <c r="BB479" t="str">
        <f t="shared" si="47"/>
        <v>0610</v>
      </c>
      <c r="BC479">
        <v>1</v>
      </c>
      <c r="BD479" t="str">
        <f t="shared" si="48"/>
        <v xml:space="preserve">N3054V  </v>
      </c>
      <c r="BE479">
        <v>2</v>
      </c>
      <c r="BG479">
        <v>0</v>
      </c>
      <c r="BH479">
        <v>0</v>
      </c>
      <c r="BI479">
        <v>0</v>
      </c>
      <c r="BJ479">
        <v>1525</v>
      </c>
      <c r="BK479">
        <v>125</v>
      </c>
      <c r="BL479" t="s">
        <v>373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>"18:00:07.617"</f>
        <v>18:00:07.617</v>
      </c>
      <c r="CF479">
        <v>617316024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5</v>
      </c>
      <c r="CY479">
        <v>7</v>
      </c>
      <c r="CZ479" t="s">
        <v>130</v>
      </c>
      <c r="DA479">
        <v>142</v>
      </c>
      <c r="DB479">
        <v>2</v>
      </c>
      <c r="DC479" t="s">
        <v>131</v>
      </c>
      <c r="DD479" t="s">
        <v>132</v>
      </c>
      <c r="DG479">
        <v>14170699</v>
      </c>
      <c r="DI479">
        <v>1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"04/23/2024 18:00:08.075"</f>
        <v>04/23/2024 18:00:08.075</v>
      </c>
      <c r="C480" t="str">
        <f t="shared" si="50"/>
        <v>FFDFD3C0</v>
      </c>
      <c r="D480" t="s">
        <v>123</v>
      </c>
      <c r="E480">
        <v>21</v>
      </c>
      <c r="F480">
        <v>1021</v>
      </c>
      <c r="G480" t="s">
        <v>124</v>
      </c>
      <c r="J480" t="s">
        <v>125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"18:00:07.617"</f>
        <v>18:00:07.617</v>
      </c>
      <c r="T480" t="str">
        <f>"18:00:07.417"</f>
        <v>18:00:07.417</v>
      </c>
      <c r="U480" t="str">
        <f t="shared" si="46"/>
        <v>A334DD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9</v>
      </c>
      <c r="AF480" t="s">
        <v>141</v>
      </c>
      <c r="AG480">
        <v>0</v>
      </c>
      <c r="AH480">
        <v>3</v>
      </c>
      <c r="AI480">
        <v>1</v>
      </c>
      <c r="AJ480">
        <v>0</v>
      </c>
      <c r="AK480" t="s">
        <v>490</v>
      </c>
      <c r="AL480">
        <v>64.750028</v>
      </c>
      <c r="AM480" t="s">
        <v>491</v>
      </c>
      <c r="AN480">
        <v>-148.105659</v>
      </c>
      <c r="AO480">
        <v>100</v>
      </c>
      <c r="AP480">
        <v>1400</v>
      </c>
      <c r="AQ480" t="s">
        <v>138</v>
      </c>
      <c r="AR480">
        <v>-44</v>
      </c>
      <c r="AS480">
        <v>-122</v>
      </c>
      <c r="AT480">
        <v>-896</v>
      </c>
      <c r="BB480" t="str">
        <f t="shared" si="47"/>
        <v>0610</v>
      </c>
      <c r="BC480">
        <v>1</v>
      </c>
      <c r="BD480" t="str">
        <f t="shared" si="48"/>
        <v xml:space="preserve">N3054V  </v>
      </c>
      <c r="BE480">
        <v>2</v>
      </c>
      <c r="BG480">
        <v>0</v>
      </c>
      <c r="BH480">
        <v>0</v>
      </c>
      <c r="BI480">
        <v>0</v>
      </c>
      <c r="BJ480">
        <v>1525</v>
      </c>
      <c r="BK480">
        <v>125</v>
      </c>
      <c r="BL480" t="s">
        <v>373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>"18:00:07.617"</f>
        <v>18:00:07.617</v>
      </c>
      <c r="CF480">
        <v>617316024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5</v>
      </c>
      <c r="CY480">
        <v>7</v>
      </c>
      <c r="CZ480" t="s">
        <v>130</v>
      </c>
      <c r="DA480">
        <v>142</v>
      </c>
      <c r="DB480">
        <v>2</v>
      </c>
      <c r="DC480" t="s">
        <v>131</v>
      </c>
      <c r="DD480" t="s">
        <v>132</v>
      </c>
      <c r="DG480">
        <v>14170699</v>
      </c>
      <c r="DI480">
        <v>1</v>
      </c>
      <c r="DJ480">
        <v>0</v>
      </c>
      <c r="DK480">
        <v>1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"04/23/2024 18:00:10.168"</f>
        <v>04/23/2024 18:00:10.168</v>
      </c>
      <c r="C481" t="str">
        <f t="shared" si="50"/>
        <v>FFDFD3C0</v>
      </c>
      <c r="D481" t="s">
        <v>139</v>
      </c>
      <c r="E481">
        <v>1</v>
      </c>
      <c r="H481">
        <v>216</v>
      </c>
      <c r="I481" t="s">
        <v>140</v>
      </c>
      <c r="J481" t="s">
        <v>141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"18:00:09.656"</f>
        <v>18:00:09.656</v>
      </c>
      <c r="T481" t="str">
        <f>"18:00:09.556"</f>
        <v>18:00:09.556</v>
      </c>
      <c r="U481" t="str">
        <f t="shared" si="46"/>
        <v>A334DD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9</v>
      </c>
      <c r="AF481" t="s">
        <v>141</v>
      </c>
      <c r="AG481">
        <v>0</v>
      </c>
      <c r="AH481">
        <v>3</v>
      </c>
      <c r="AI481">
        <v>1</v>
      </c>
      <c r="AJ481">
        <v>0</v>
      </c>
      <c r="AK481" t="s">
        <v>492</v>
      </c>
      <c r="AL481">
        <v>64.748846999999998</v>
      </c>
      <c r="AM481" t="s">
        <v>493</v>
      </c>
      <c r="AN481">
        <v>-148.10623899999999</v>
      </c>
      <c r="AO481">
        <v>100</v>
      </c>
      <c r="AP481">
        <v>1400</v>
      </c>
      <c r="AQ481" t="s">
        <v>138</v>
      </c>
      <c r="AR481">
        <v>-22</v>
      </c>
      <c r="AS481">
        <v>-130</v>
      </c>
      <c r="AT481">
        <v>-1024</v>
      </c>
      <c r="BB481" t="str">
        <f t="shared" si="47"/>
        <v>0610</v>
      </c>
      <c r="BC481">
        <v>1</v>
      </c>
      <c r="BD481" t="str">
        <f t="shared" si="48"/>
        <v xml:space="preserve">N3054V  </v>
      </c>
      <c r="BE481">
        <v>2</v>
      </c>
      <c r="BG481">
        <v>0</v>
      </c>
      <c r="BH481">
        <v>0</v>
      </c>
      <c r="BI481">
        <v>0</v>
      </c>
      <c r="BJ481">
        <v>1400</v>
      </c>
      <c r="BK481">
        <v>0</v>
      </c>
      <c r="BL481" t="s">
        <v>373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"18:00:09.657"</f>
        <v>18:00:09.657</v>
      </c>
      <c r="CF481">
        <v>657142341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4</v>
      </c>
      <c r="CY481">
        <v>7</v>
      </c>
      <c r="CZ481" t="s">
        <v>130</v>
      </c>
      <c r="DA481">
        <v>308</v>
      </c>
      <c r="DB481">
        <v>1</v>
      </c>
      <c r="DC481" t="s">
        <v>363</v>
      </c>
      <c r="DD481" t="s">
        <v>364</v>
      </c>
      <c r="DG481">
        <v>12700524</v>
      </c>
      <c r="DI481">
        <v>1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"04/23/2024 18:00:10.168"</f>
        <v>04/23/2024 18:00:10.168</v>
      </c>
      <c r="C482" t="str">
        <f t="shared" si="50"/>
        <v>FFDFD3C0</v>
      </c>
      <c r="D482" t="s">
        <v>123</v>
      </c>
      <c r="E482">
        <v>21</v>
      </c>
      <c r="F482">
        <v>1021</v>
      </c>
      <c r="G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"18:00:09.656"</f>
        <v>18:00:09.656</v>
      </c>
      <c r="T482" t="str">
        <f>"18:00:09.556"</f>
        <v>18:00:09.556</v>
      </c>
      <c r="U482" t="str">
        <f t="shared" si="46"/>
        <v>A334DD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9</v>
      </c>
      <c r="AF482" t="s">
        <v>141</v>
      </c>
      <c r="AG482">
        <v>0</v>
      </c>
      <c r="AH482">
        <v>3</v>
      </c>
      <c r="AI482">
        <v>1</v>
      </c>
      <c r="AJ482">
        <v>0</v>
      </c>
      <c r="AK482" t="s">
        <v>492</v>
      </c>
      <c r="AL482">
        <v>64.748846999999998</v>
      </c>
      <c r="AM482" t="s">
        <v>493</v>
      </c>
      <c r="AN482">
        <v>-148.10623899999999</v>
      </c>
      <c r="AO482">
        <v>100</v>
      </c>
      <c r="AP482">
        <v>1400</v>
      </c>
      <c r="AQ482" t="s">
        <v>138</v>
      </c>
      <c r="AR482">
        <v>-22</v>
      </c>
      <c r="AS482">
        <v>-130</v>
      </c>
      <c r="AT482">
        <v>-1024</v>
      </c>
      <c r="BB482" t="str">
        <f t="shared" si="47"/>
        <v>0610</v>
      </c>
      <c r="BC482">
        <v>1</v>
      </c>
      <c r="BD482" t="str">
        <f t="shared" si="48"/>
        <v xml:space="preserve">N3054V  </v>
      </c>
      <c r="BE482">
        <v>2</v>
      </c>
      <c r="BG482">
        <v>0</v>
      </c>
      <c r="BH482">
        <v>0</v>
      </c>
      <c r="BI482">
        <v>0</v>
      </c>
      <c r="BJ482">
        <v>1400</v>
      </c>
      <c r="BK482">
        <v>0</v>
      </c>
      <c r="BL482" t="s">
        <v>373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"18:00:09.657"</f>
        <v>18:00:09.657</v>
      </c>
      <c r="CF482">
        <v>657142341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4</v>
      </c>
      <c r="CY482">
        <v>7</v>
      </c>
      <c r="CZ482" t="s">
        <v>130</v>
      </c>
      <c r="DA482">
        <v>308</v>
      </c>
      <c r="DB482">
        <v>1</v>
      </c>
      <c r="DC482" t="s">
        <v>363</v>
      </c>
      <c r="DD482" t="s">
        <v>364</v>
      </c>
      <c r="DG482">
        <v>12700524</v>
      </c>
      <c r="DI482">
        <v>1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"04/23/2024 18:00:11.371"</f>
        <v>04/23/2024 18:00:11.371</v>
      </c>
      <c r="C483" t="str">
        <f t="shared" si="50"/>
        <v>FFDFD3C0</v>
      </c>
      <c r="D483" t="s">
        <v>123</v>
      </c>
      <c r="E483">
        <v>21</v>
      </c>
      <c r="F483">
        <v>1021</v>
      </c>
      <c r="G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"18:00:10.734"</f>
        <v>18:00:10.734</v>
      </c>
      <c r="T483" t="str">
        <f>"18:00:10.334"</f>
        <v>18:00:10.334</v>
      </c>
      <c r="U483" t="str">
        <f t="shared" si="46"/>
        <v>A334DD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9</v>
      </c>
      <c r="AF483" t="s">
        <v>141</v>
      </c>
      <c r="AG483">
        <v>0</v>
      </c>
      <c r="AH483">
        <v>3</v>
      </c>
      <c r="AI483">
        <v>1</v>
      </c>
      <c r="AJ483">
        <v>0</v>
      </c>
      <c r="AK483" t="s">
        <v>494</v>
      </c>
      <c r="AL483">
        <v>64.748160999999996</v>
      </c>
      <c r="AM483" t="s">
        <v>495</v>
      </c>
      <c r="AN483">
        <v>-148.106368</v>
      </c>
      <c r="AO483">
        <v>100</v>
      </c>
      <c r="AP483">
        <v>1400</v>
      </c>
      <c r="AQ483" t="s">
        <v>138</v>
      </c>
      <c r="AR483">
        <v>-12</v>
      </c>
      <c r="AS483">
        <v>-133</v>
      </c>
      <c r="AT483">
        <v>-1216</v>
      </c>
      <c r="BB483" t="str">
        <f t="shared" si="47"/>
        <v>0610</v>
      </c>
      <c r="BC483">
        <v>1</v>
      </c>
      <c r="BD483" t="str">
        <f t="shared" si="48"/>
        <v xml:space="preserve">N3054V  </v>
      </c>
      <c r="BE483">
        <v>2</v>
      </c>
      <c r="BG483">
        <v>0</v>
      </c>
      <c r="BH483">
        <v>0</v>
      </c>
      <c r="BI483">
        <v>0</v>
      </c>
      <c r="BJ483">
        <v>1400</v>
      </c>
      <c r="BK483">
        <v>0</v>
      </c>
      <c r="BL483" t="s">
        <v>373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"18:00:10.737"</f>
        <v>18:00:10.737</v>
      </c>
      <c r="CF483">
        <v>737036780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4</v>
      </c>
      <c r="CY483">
        <v>7</v>
      </c>
      <c r="CZ483" t="s">
        <v>130</v>
      </c>
      <c r="DA483">
        <v>308</v>
      </c>
      <c r="DB483">
        <v>1</v>
      </c>
      <c r="DC483" t="s">
        <v>363</v>
      </c>
      <c r="DD483" t="s">
        <v>364</v>
      </c>
      <c r="DG483">
        <v>12700592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"04/23/2024 18:00:12.886"</f>
        <v>04/23/2024 18:00:12.886</v>
      </c>
      <c r="C484" t="str">
        <f t="shared" si="50"/>
        <v>FFDFD3C0</v>
      </c>
      <c r="D484" t="s">
        <v>139</v>
      </c>
      <c r="E484">
        <v>1</v>
      </c>
      <c r="H484">
        <v>216</v>
      </c>
      <c r="I484" t="s">
        <v>140</v>
      </c>
      <c r="J484" t="s">
        <v>141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"18:00:11.711"</f>
        <v>18:00:11.711</v>
      </c>
      <c r="T484" t="str">
        <f>"18:00:11.311"</f>
        <v>18:00:11.311</v>
      </c>
      <c r="U484" t="str">
        <f t="shared" si="46"/>
        <v>A334DD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9</v>
      </c>
      <c r="AF484" t="s">
        <v>141</v>
      </c>
      <c r="AG484">
        <v>0</v>
      </c>
      <c r="AH484">
        <v>3</v>
      </c>
      <c r="AI484">
        <v>1</v>
      </c>
      <c r="AJ484">
        <v>0</v>
      </c>
      <c r="AK484" t="s">
        <v>496</v>
      </c>
      <c r="AL484">
        <v>64.747559999999993</v>
      </c>
      <c r="AM484" t="s">
        <v>497</v>
      </c>
      <c r="AN484">
        <v>-148.106346</v>
      </c>
      <c r="AO484">
        <v>100</v>
      </c>
      <c r="AP484">
        <v>1400</v>
      </c>
      <c r="AQ484" t="s">
        <v>138</v>
      </c>
      <c r="AR484">
        <v>0</v>
      </c>
      <c r="AS484">
        <v>-135</v>
      </c>
      <c r="AT484">
        <v>-1472</v>
      </c>
      <c r="BB484" t="str">
        <f t="shared" si="47"/>
        <v>0610</v>
      </c>
      <c r="BC484">
        <v>1</v>
      </c>
      <c r="BD484" t="str">
        <f t="shared" si="48"/>
        <v xml:space="preserve">N3054V  </v>
      </c>
      <c r="BE484">
        <v>2</v>
      </c>
      <c r="BG484">
        <v>0</v>
      </c>
      <c r="BH484">
        <v>0</v>
      </c>
      <c r="BI484">
        <v>0</v>
      </c>
      <c r="BJ484">
        <v>1375</v>
      </c>
      <c r="BK484">
        <v>-25</v>
      </c>
      <c r="BL484" t="s">
        <v>373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"18:00:11.712"</f>
        <v>18:00:11.712</v>
      </c>
      <c r="CF484">
        <v>711916957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6</v>
      </c>
      <c r="CY484">
        <v>7</v>
      </c>
      <c r="CZ484" t="s">
        <v>130</v>
      </c>
      <c r="DA484">
        <v>142</v>
      </c>
      <c r="DB484">
        <v>2</v>
      </c>
      <c r="DC484" t="s">
        <v>131</v>
      </c>
      <c r="DD484" t="s">
        <v>132</v>
      </c>
      <c r="DG484">
        <v>14170917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"04/23/2024 18:00:13.136"</f>
        <v>04/23/2024 18:00:13.136</v>
      </c>
      <c r="C485" t="str">
        <f t="shared" si="50"/>
        <v>FFDFD3C0</v>
      </c>
      <c r="D485" t="s">
        <v>139</v>
      </c>
      <c r="E485">
        <v>1</v>
      </c>
      <c r="H485">
        <v>216</v>
      </c>
      <c r="I485" t="s">
        <v>140</v>
      </c>
      <c r="J485" t="s">
        <v>141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"18:00:12.727"</f>
        <v>18:00:12.727</v>
      </c>
      <c r="T485" t="str">
        <f>"18:00:12.327"</f>
        <v>18:00:12.327</v>
      </c>
      <c r="U485" t="str">
        <f t="shared" si="46"/>
        <v>A334DD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9</v>
      </c>
      <c r="AF485" t="s">
        <v>141</v>
      </c>
      <c r="AG485">
        <v>0</v>
      </c>
      <c r="AH485">
        <v>3</v>
      </c>
      <c r="AI485">
        <v>1</v>
      </c>
      <c r="AJ485">
        <v>0</v>
      </c>
      <c r="AK485" t="s">
        <v>498</v>
      </c>
      <c r="AL485">
        <v>64.746915999999999</v>
      </c>
      <c r="AM485" t="s">
        <v>499</v>
      </c>
      <c r="AN485">
        <v>-148.106132</v>
      </c>
      <c r="AO485">
        <v>100</v>
      </c>
      <c r="AP485">
        <v>1300</v>
      </c>
      <c r="AQ485" t="s">
        <v>138</v>
      </c>
      <c r="AR485">
        <v>14</v>
      </c>
      <c r="AS485">
        <v>-136</v>
      </c>
      <c r="AT485">
        <v>-1792</v>
      </c>
      <c r="BB485" t="str">
        <f t="shared" si="47"/>
        <v>0610</v>
      </c>
      <c r="BC485">
        <v>1</v>
      </c>
      <c r="BD485" t="str">
        <f t="shared" si="48"/>
        <v xml:space="preserve">N3054V  </v>
      </c>
      <c r="BE485">
        <v>2</v>
      </c>
      <c r="BG485">
        <v>0</v>
      </c>
      <c r="BH485">
        <v>0</v>
      </c>
      <c r="BI485">
        <v>0</v>
      </c>
      <c r="BJ485">
        <v>1450</v>
      </c>
      <c r="BK485">
        <v>150</v>
      </c>
      <c r="BL485" t="s">
        <v>373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>"18:00:12.732"</f>
        <v>18:00:12.732</v>
      </c>
      <c r="CF485">
        <v>731817529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6</v>
      </c>
      <c r="CY485">
        <v>7</v>
      </c>
      <c r="CZ485" t="s">
        <v>130</v>
      </c>
      <c r="DA485">
        <v>142</v>
      </c>
      <c r="DB485">
        <v>2</v>
      </c>
      <c r="DC485" t="s">
        <v>131</v>
      </c>
      <c r="DD485" t="s">
        <v>132</v>
      </c>
      <c r="DG485">
        <v>14170971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"04/23/2024 18:00:13.136"</f>
        <v>04/23/2024 18:00:13.136</v>
      </c>
      <c r="C486" t="str">
        <f t="shared" si="50"/>
        <v>FFDFD3C0</v>
      </c>
      <c r="D486" t="s">
        <v>133</v>
      </c>
      <c r="E486">
        <v>20</v>
      </c>
      <c r="H486">
        <v>329</v>
      </c>
      <c r="I486" t="s">
        <v>134</v>
      </c>
      <c r="J486" t="s">
        <v>135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"18:00:12.727"</f>
        <v>18:00:12.727</v>
      </c>
      <c r="T486" t="str">
        <f>"18:00:12.327"</f>
        <v>18:00:12.327</v>
      </c>
      <c r="U486" t="str">
        <f t="shared" si="46"/>
        <v>A334DD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9</v>
      </c>
      <c r="AF486" t="s">
        <v>141</v>
      </c>
      <c r="AG486">
        <v>0</v>
      </c>
      <c r="AH486">
        <v>3</v>
      </c>
      <c r="AI486">
        <v>1</v>
      </c>
      <c r="AJ486">
        <v>0</v>
      </c>
      <c r="AK486" t="s">
        <v>498</v>
      </c>
      <c r="AL486">
        <v>64.746915999999999</v>
      </c>
      <c r="AM486" t="s">
        <v>499</v>
      </c>
      <c r="AN486">
        <v>-148.106132</v>
      </c>
      <c r="AO486">
        <v>100</v>
      </c>
      <c r="AP486">
        <v>1300</v>
      </c>
      <c r="AQ486" t="s">
        <v>138</v>
      </c>
      <c r="AR486">
        <v>14</v>
      </c>
      <c r="AS486">
        <v>-136</v>
      </c>
      <c r="AT486">
        <v>-1792</v>
      </c>
      <c r="BB486" t="str">
        <f t="shared" si="47"/>
        <v>0610</v>
      </c>
      <c r="BC486">
        <v>1</v>
      </c>
      <c r="BD486" t="str">
        <f t="shared" si="48"/>
        <v xml:space="preserve">N3054V  </v>
      </c>
      <c r="BE486">
        <v>2</v>
      </c>
      <c r="BG486">
        <v>0</v>
      </c>
      <c r="BH486">
        <v>0</v>
      </c>
      <c r="BI486">
        <v>0</v>
      </c>
      <c r="BJ486">
        <v>1450</v>
      </c>
      <c r="BK486">
        <v>150</v>
      </c>
      <c r="BL486" t="s">
        <v>373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>"18:00:12.732"</f>
        <v>18:00:12.732</v>
      </c>
      <c r="CF486">
        <v>731817529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6</v>
      </c>
      <c r="CY486">
        <v>7</v>
      </c>
      <c r="CZ486" t="s">
        <v>130</v>
      </c>
      <c r="DA486">
        <v>142</v>
      </c>
      <c r="DB486">
        <v>2</v>
      </c>
      <c r="DC486" t="s">
        <v>131</v>
      </c>
      <c r="DD486" t="s">
        <v>132</v>
      </c>
      <c r="DG486">
        <v>14170971</v>
      </c>
      <c r="DI486">
        <v>0</v>
      </c>
      <c r="DJ486">
        <v>0</v>
      </c>
      <c r="DK486">
        <v>1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>"04/23/2024 18:00:13.136"</f>
        <v>04/23/2024 18:00:13.136</v>
      </c>
      <c r="C487" t="str">
        <f t="shared" si="50"/>
        <v>FFDFD3C0</v>
      </c>
      <c r="D487" t="s">
        <v>123</v>
      </c>
      <c r="E487">
        <v>21</v>
      </c>
      <c r="F487">
        <v>1021</v>
      </c>
      <c r="G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"18:00:12.727"</f>
        <v>18:00:12.727</v>
      </c>
      <c r="T487" t="str">
        <f>"18:00:12.327"</f>
        <v>18:00:12.327</v>
      </c>
      <c r="U487" t="str">
        <f t="shared" si="46"/>
        <v>A334DD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9</v>
      </c>
      <c r="AF487" t="s">
        <v>141</v>
      </c>
      <c r="AG487">
        <v>0</v>
      </c>
      <c r="AH487">
        <v>3</v>
      </c>
      <c r="AI487">
        <v>1</v>
      </c>
      <c r="AJ487">
        <v>0</v>
      </c>
      <c r="AK487" t="s">
        <v>498</v>
      </c>
      <c r="AL487">
        <v>64.746915999999999</v>
      </c>
      <c r="AM487" t="s">
        <v>499</v>
      </c>
      <c r="AN487">
        <v>-148.106132</v>
      </c>
      <c r="AO487">
        <v>100</v>
      </c>
      <c r="AP487">
        <v>1300</v>
      </c>
      <c r="AQ487" t="s">
        <v>138</v>
      </c>
      <c r="AR487">
        <v>14</v>
      </c>
      <c r="AS487">
        <v>-136</v>
      </c>
      <c r="AT487">
        <v>-1792</v>
      </c>
      <c r="BB487" t="str">
        <f t="shared" si="47"/>
        <v>0610</v>
      </c>
      <c r="BC487">
        <v>1</v>
      </c>
      <c r="BD487" t="str">
        <f t="shared" si="48"/>
        <v xml:space="preserve">N3054V  </v>
      </c>
      <c r="BE487">
        <v>2</v>
      </c>
      <c r="BG487">
        <v>0</v>
      </c>
      <c r="BH487">
        <v>0</v>
      </c>
      <c r="BI487">
        <v>0</v>
      </c>
      <c r="BJ487">
        <v>1450</v>
      </c>
      <c r="BK487">
        <v>150</v>
      </c>
      <c r="BL487" t="s">
        <v>373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>"18:00:12.732"</f>
        <v>18:00:12.732</v>
      </c>
      <c r="CF487">
        <v>731817529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6</v>
      </c>
      <c r="CY487">
        <v>7</v>
      </c>
      <c r="CZ487" t="s">
        <v>130</v>
      </c>
      <c r="DA487">
        <v>142</v>
      </c>
      <c r="DB487">
        <v>2</v>
      </c>
      <c r="DC487" t="s">
        <v>131</v>
      </c>
      <c r="DD487" t="s">
        <v>132</v>
      </c>
      <c r="DG487">
        <v>14170971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>"04/23/2024 18:00:14.948"</f>
        <v>04/23/2024 18:00:14.948</v>
      </c>
      <c r="C488" t="str">
        <f t="shared" ref="C488:C516" si="51">"FFDFD3C0"</f>
        <v>FFDFD3C0</v>
      </c>
      <c r="D488" t="s">
        <v>139</v>
      </c>
      <c r="E488">
        <v>1</v>
      </c>
      <c r="H488">
        <v>216</v>
      </c>
      <c r="I488" t="s">
        <v>140</v>
      </c>
      <c r="J488" t="s">
        <v>141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"18:00:14.555"</f>
        <v>18:00:14.555</v>
      </c>
      <c r="T488" t="str">
        <f>"18:00:14.255"</f>
        <v>18:00:14.255</v>
      </c>
      <c r="U488" t="str">
        <f t="shared" si="46"/>
        <v>A334DD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9</v>
      </c>
      <c r="AF488" t="s">
        <v>141</v>
      </c>
      <c r="AG488">
        <v>0</v>
      </c>
      <c r="AH488">
        <v>3</v>
      </c>
      <c r="AI488">
        <v>1</v>
      </c>
      <c r="AJ488">
        <v>0</v>
      </c>
      <c r="AK488" t="s">
        <v>500</v>
      </c>
      <c r="AL488">
        <v>64.745778999999999</v>
      </c>
      <c r="AM488" t="s">
        <v>501</v>
      </c>
      <c r="AN488">
        <v>-148.10538099999999</v>
      </c>
      <c r="AO488">
        <v>100</v>
      </c>
      <c r="AP488">
        <v>1300</v>
      </c>
      <c r="AQ488" t="s">
        <v>138</v>
      </c>
      <c r="AR488">
        <v>41</v>
      </c>
      <c r="AS488">
        <v>-134</v>
      </c>
      <c r="AT488">
        <v>-2240</v>
      </c>
      <c r="BB488" t="str">
        <f t="shared" si="47"/>
        <v>0610</v>
      </c>
      <c r="BC488">
        <v>1</v>
      </c>
      <c r="BD488" t="str">
        <f t="shared" si="48"/>
        <v xml:space="preserve">N3054V  </v>
      </c>
      <c r="BE488">
        <v>2</v>
      </c>
      <c r="BG488">
        <v>0</v>
      </c>
      <c r="BH488">
        <v>0</v>
      </c>
      <c r="BI488">
        <v>0</v>
      </c>
      <c r="BJ488">
        <v>1275</v>
      </c>
      <c r="BK488">
        <v>-25</v>
      </c>
      <c r="BL488" t="s">
        <v>373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"18:00:14.562"</f>
        <v>18:00:14.562</v>
      </c>
      <c r="CF488">
        <v>561639078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5</v>
      </c>
      <c r="CY488">
        <v>7</v>
      </c>
      <c r="CZ488" t="s">
        <v>130</v>
      </c>
      <c r="DA488">
        <v>142</v>
      </c>
      <c r="DB488">
        <v>2</v>
      </c>
      <c r="DC488" t="s">
        <v>131</v>
      </c>
      <c r="DD488" t="s">
        <v>132</v>
      </c>
      <c r="DG488">
        <v>14171078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>"04/23/2024 18:00:14.948"</f>
        <v>04/23/2024 18:00:14.948</v>
      </c>
      <c r="C489" t="str">
        <f t="shared" si="51"/>
        <v>FFDFD3C0</v>
      </c>
      <c r="D489" t="s">
        <v>133</v>
      </c>
      <c r="E489">
        <v>20</v>
      </c>
      <c r="H489">
        <v>329</v>
      </c>
      <c r="I489" t="s">
        <v>134</v>
      </c>
      <c r="J489" t="s">
        <v>135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"18:00:14.555"</f>
        <v>18:00:14.555</v>
      </c>
      <c r="T489" t="str">
        <f>"18:00:14.255"</f>
        <v>18:00:14.255</v>
      </c>
      <c r="U489" t="str">
        <f t="shared" si="46"/>
        <v>A334DD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9</v>
      </c>
      <c r="AF489" t="s">
        <v>141</v>
      </c>
      <c r="AG489">
        <v>0</v>
      </c>
      <c r="AH489">
        <v>3</v>
      </c>
      <c r="AI489">
        <v>1</v>
      </c>
      <c r="AJ489">
        <v>0</v>
      </c>
      <c r="AK489" t="s">
        <v>500</v>
      </c>
      <c r="AL489">
        <v>64.745778999999999</v>
      </c>
      <c r="AM489" t="s">
        <v>501</v>
      </c>
      <c r="AN489">
        <v>-148.10538099999999</v>
      </c>
      <c r="AO489">
        <v>100</v>
      </c>
      <c r="AP489">
        <v>1300</v>
      </c>
      <c r="AQ489" t="s">
        <v>138</v>
      </c>
      <c r="AR489">
        <v>41</v>
      </c>
      <c r="AS489">
        <v>-134</v>
      </c>
      <c r="AT489">
        <v>-2240</v>
      </c>
      <c r="BB489" t="str">
        <f t="shared" si="47"/>
        <v>0610</v>
      </c>
      <c r="BC489">
        <v>1</v>
      </c>
      <c r="BD489" t="str">
        <f t="shared" si="48"/>
        <v xml:space="preserve">N3054V  </v>
      </c>
      <c r="BE489">
        <v>2</v>
      </c>
      <c r="BG489">
        <v>0</v>
      </c>
      <c r="BH489">
        <v>0</v>
      </c>
      <c r="BI489">
        <v>0</v>
      </c>
      <c r="BJ489">
        <v>1275</v>
      </c>
      <c r="BK489">
        <v>-25</v>
      </c>
      <c r="BL489" t="s">
        <v>373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"18:00:14.562"</f>
        <v>18:00:14.562</v>
      </c>
      <c r="CF489">
        <v>561639078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5</v>
      </c>
      <c r="CY489">
        <v>7</v>
      </c>
      <c r="CZ489" t="s">
        <v>130</v>
      </c>
      <c r="DA489">
        <v>142</v>
      </c>
      <c r="DB489">
        <v>2</v>
      </c>
      <c r="DC489" t="s">
        <v>131</v>
      </c>
      <c r="DD489" t="s">
        <v>132</v>
      </c>
      <c r="DG489">
        <v>14171078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>"04/23/2024 18:00:14.948"</f>
        <v>04/23/2024 18:00:14.948</v>
      </c>
      <c r="C490" t="str">
        <f t="shared" si="51"/>
        <v>FFDFD3C0</v>
      </c>
      <c r="D490" t="s">
        <v>123</v>
      </c>
      <c r="E490">
        <v>21</v>
      </c>
      <c r="F490">
        <v>1021</v>
      </c>
      <c r="G490" t="s">
        <v>124</v>
      </c>
      <c r="J490" t="s">
        <v>125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"18:00:14.555"</f>
        <v>18:00:14.555</v>
      </c>
      <c r="T490" t="str">
        <f>"18:00:14.255"</f>
        <v>18:00:14.255</v>
      </c>
      <c r="U490" t="str">
        <f t="shared" si="46"/>
        <v>A334DD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9</v>
      </c>
      <c r="AF490" t="s">
        <v>141</v>
      </c>
      <c r="AG490">
        <v>0</v>
      </c>
      <c r="AH490">
        <v>3</v>
      </c>
      <c r="AI490">
        <v>1</v>
      </c>
      <c r="AJ490">
        <v>0</v>
      </c>
      <c r="AK490" t="s">
        <v>500</v>
      </c>
      <c r="AL490">
        <v>64.745778999999999</v>
      </c>
      <c r="AM490" t="s">
        <v>501</v>
      </c>
      <c r="AN490">
        <v>-148.10538099999999</v>
      </c>
      <c r="AO490">
        <v>100</v>
      </c>
      <c r="AP490">
        <v>1300</v>
      </c>
      <c r="AQ490" t="s">
        <v>138</v>
      </c>
      <c r="AR490">
        <v>41</v>
      </c>
      <c r="AS490">
        <v>-134</v>
      </c>
      <c r="AT490">
        <v>-2240</v>
      </c>
      <c r="BB490" t="str">
        <f t="shared" si="47"/>
        <v>0610</v>
      </c>
      <c r="BC490">
        <v>1</v>
      </c>
      <c r="BD490" t="str">
        <f t="shared" si="48"/>
        <v xml:space="preserve">N3054V  </v>
      </c>
      <c r="BE490">
        <v>2</v>
      </c>
      <c r="BG490">
        <v>0</v>
      </c>
      <c r="BH490">
        <v>0</v>
      </c>
      <c r="BI490">
        <v>0</v>
      </c>
      <c r="BJ490">
        <v>1275</v>
      </c>
      <c r="BK490">
        <v>-25</v>
      </c>
      <c r="BL490" t="s">
        <v>373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"18:00:14.562"</f>
        <v>18:00:14.562</v>
      </c>
      <c r="CF490">
        <v>561639078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5</v>
      </c>
      <c r="CY490">
        <v>7</v>
      </c>
      <c r="CZ490" t="s">
        <v>130</v>
      </c>
      <c r="DA490">
        <v>142</v>
      </c>
      <c r="DB490">
        <v>2</v>
      </c>
      <c r="DC490" t="s">
        <v>131</v>
      </c>
      <c r="DD490" t="s">
        <v>132</v>
      </c>
      <c r="DG490">
        <v>14171078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>"04/23/2024 18:00:16.448"</f>
        <v>04/23/2024 18:00:16.448</v>
      </c>
      <c r="C491" t="str">
        <f t="shared" si="51"/>
        <v>FFDFD3C0</v>
      </c>
      <c r="D491" t="s">
        <v>139</v>
      </c>
      <c r="E491">
        <v>1</v>
      </c>
      <c r="H491">
        <v>216</v>
      </c>
      <c r="I491" t="s">
        <v>140</v>
      </c>
      <c r="J491" t="s">
        <v>141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"18:00:15.500"</f>
        <v>18:00:15.500</v>
      </c>
      <c r="T491" t="str">
        <f>"18:00:15.300"</f>
        <v>18:00:15.300</v>
      </c>
      <c r="U491" t="str">
        <f t="shared" si="46"/>
        <v>A334DD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9</v>
      </c>
      <c r="AF491" t="s">
        <v>141</v>
      </c>
      <c r="AG491">
        <v>0</v>
      </c>
      <c r="AH491">
        <v>3</v>
      </c>
      <c r="AI491">
        <v>1</v>
      </c>
      <c r="AJ491">
        <v>0</v>
      </c>
      <c r="AK491" t="s">
        <v>502</v>
      </c>
      <c r="AL491">
        <v>64.745221000000001</v>
      </c>
      <c r="AM491" t="s">
        <v>503</v>
      </c>
      <c r="AN491">
        <v>-148.10482300000001</v>
      </c>
      <c r="AO491">
        <v>100</v>
      </c>
      <c r="AP491">
        <v>1200</v>
      </c>
      <c r="AQ491" t="s">
        <v>138</v>
      </c>
      <c r="AR491">
        <v>57</v>
      </c>
      <c r="AS491">
        <v>-131</v>
      </c>
      <c r="AT491">
        <v>-2112</v>
      </c>
      <c r="BB491" t="str">
        <f t="shared" si="47"/>
        <v>0610</v>
      </c>
      <c r="BC491">
        <v>1</v>
      </c>
      <c r="BD491" t="str">
        <f t="shared" si="48"/>
        <v xml:space="preserve">N3054V  </v>
      </c>
      <c r="BE491">
        <v>2</v>
      </c>
      <c r="BG491">
        <v>0</v>
      </c>
      <c r="BH491">
        <v>0</v>
      </c>
      <c r="BI491">
        <v>0</v>
      </c>
      <c r="BJ491">
        <v>1225</v>
      </c>
      <c r="BK491">
        <v>25</v>
      </c>
      <c r="BL491" t="s">
        <v>373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>"18:00:15.507"</f>
        <v>18:00:15.507</v>
      </c>
      <c r="CF491">
        <v>506546907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6</v>
      </c>
      <c r="CY491">
        <v>7</v>
      </c>
      <c r="CZ491" t="s">
        <v>130</v>
      </c>
      <c r="DA491">
        <v>142</v>
      </c>
      <c r="DB491">
        <v>2</v>
      </c>
      <c r="DC491" t="s">
        <v>131</v>
      </c>
      <c r="DD491" t="s">
        <v>132</v>
      </c>
      <c r="DG491">
        <v>14171130</v>
      </c>
      <c r="DI491">
        <v>1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>"04/23/2024 18:00:16.932"</f>
        <v>04/23/2024 18:00:16.932</v>
      </c>
      <c r="C492" t="str">
        <f t="shared" si="51"/>
        <v>FFDFD3C0</v>
      </c>
      <c r="D492" t="s">
        <v>139</v>
      </c>
      <c r="E492">
        <v>1</v>
      </c>
      <c r="H492">
        <v>216</v>
      </c>
      <c r="I492" t="s">
        <v>140</v>
      </c>
      <c r="J492" t="s">
        <v>141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"18:00:16.539"</f>
        <v>18:00:16.539</v>
      </c>
      <c r="T492" t="str">
        <f>"18:00:16.239"</f>
        <v>18:00:16.239</v>
      </c>
      <c r="U492" t="str">
        <f t="shared" si="46"/>
        <v>A334DD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9</v>
      </c>
      <c r="AF492" t="s">
        <v>141</v>
      </c>
      <c r="AG492">
        <v>0</v>
      </c>
      <c r="AH492">
        <v>3</v>
      </c>
      <c r="AI492">
        <v>1</v>
      </c>
      <c r="AJ492">
        <v>0</v>
      </c>
      <c r="AK492" t="s">
        <v>504</v>
      </c>
      <c r="AL492">
        <v>64.744577000000007</v>
      </c>
      <c r="AM492" t="s">
        <v>505</v>
      </c>
      <c r="AN492">
        <v>-148.10405</v>
      </c>
      <c r="AO492">
        <v>100</v>
      </c>
      <c r="AP492">
        <v>1200</v>
      </c>
      <c r="AQ492" t="s">
        <v>138</v>
      </c>
      <c r="AR492">
        <v>72</v>
      </c>
      <c r="AS492">
        <v>-125</v>
      </c>
      <c r="AT492">
        <v>-1920</v>
      </c>
      <c r="BB492" t="str">
        <f t="shared" si="47"/>
        <v>0610</v>
      </c>
      <c r="BC492">
        <v>1</v>
      </c>
      <c r="BD492" t="str">
        <f t="shared" si="48"/>
        <v xml:space="preserve">N3054V  </v>
      </c>
      <c r="BE492">
        <v>2</v>
      </c>
      <c r="BG492">
        <v>0</v>
      </c>
      <c r="BH492">
        <v>0</v>
      </c>
      <c r="BI492">
        <v>0</v>
      </c>
      <c r="BJ492">
        <v>1200</v>
      </c>
      <c r="BK492">
        <v>0</v>
      </c>
      <c r="BL492" t="s">
        <v>373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>"18:00:16.541"</f>
        <v>18:00:16.541</v>
      </c>
      <c r="CF492">
        <v>541445942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6</v>
      </c>
      <c r="CY492">
        <v>7</v>
      </c>
      <c r="CZ492" t="s">
        <v>130</v>
      </c>
      <c r="DA492">
        <v>142</v>
      </c>
      <c r="DB492">
        <v>2</v>
      </c>
      <c r="DC492" t="s">
        <v>131</v>
      </c>
      <c r="DD492" t="s">
        <v>132</v>
      </c>
      <c r="DG492">
        <v>14171192</v>
      </c>
      <c r="DI492">
        <v>1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"04/23/2024 18:00:16.932"</f>
        <v>04/23/2024 18:00:16.932</v>
      </c>
      <c r="C493" t="str">
        <f t="shared" si="51"/>
        <v>FFDFD3C0</v>
      </c>
      <c r="D493" t="s">
        <v>133</v>
      </c>
      <c r="E493">
        <v>20</v>
      </c>
      <c r="H493">
        <v>329</v>
      </c>
      <c r="I493" t="s">
        <v>134</v>
      </c>
      <c r="J493" t="s">
        <v>135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"18:00:16.539"</f>
        <v>18:00:16.539</v>
      </c>
      <c r="T493" t="str">
        <f>"18:00:16.239"</f>
        <v>18:00:16.239</v>
      </c>
      <c r="U493" t="str">
        <f t="shared" si="46"/>
        <v>A334DD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9</v>
      </c>
      <c r="AF493" t="s">
        <v>141</v>
      </c>
      <c r="AG493">
        <v>0</v>
      </c>
      <c r="AH493">
        <v>3</v>
      </c>
      <c r="AI493">
        <v>1</v>
      </c>
      <c r="AJ493">
        <v>0</v>
      </c>
      <c r="AK493" t="s">
        <v>504</v>
      </c>
      <c r="AL493">
        <v>64.744577000000007</v>
      </c>
      <c r="AM493" t="s">
        <v>505</v>
      </c>
      <c r="AN493">
        <v>-148.10405</v>
      </c>
      <c r="AO493">
        <v>100</v>
      </c>
      <c r="AP493">
        <v>1200</v>
      </c>
      <c r="AQ493" t="s">
        <v>138</v>
      </c>
      <c r="AR493">
        <v>72</v>
      </c>
      <c r="AS493">
        <v>-125</v>
      </c>
      <c r="AT493">
        <v>-1920</v>
      </c>
      <c r="BB493" t="str">
        <f t="shared" si="47"/>
        <v>0610</v>
      </c>
      <c r="BC493">
        <v>1</v>
      </c>
      <c r="BD493" t="str">
        <f t="shared" si="48"/>
        <v xml:space="preserve">N3054V  </v>
      </c>
      <c r="BE493">
        <v>2</v>
      </c>
      <c r="BG493">
        <v>0</v>
      </c>
      <c r="BH493">
        <v>0</v>
      </c>
      <c r="BI493">
        <v>0</v>
      </c>
      <c r="BJ493">
        <v>1200</v>
      </c>
      <c r="BK493">
        <v>0</v>
      </c>
      <c r="BL493" t="s">
        <v>373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"18:00:16.541"</f>
        <v>18:00:16.541</v>
      </c>
      <c r="CF493">
        <v>541445942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6</v>
      </c>
      <c r="CY493">
        <v>7</v>
      </c>
      <c r="CZ493" t="s">
        <v>130</v>
      </c>
      <c r="DA493">
        <v>142</v>
      </c>
      <c r="DB493">
        <v>2</v>
      </c>
      <c r="DC493" t="s">
        <v>131</v>
      </c>
      <c r="DD493" t="s">
        <v>132</v>
      </c>
      <c r="DG493">
        <v>14171192</v>
      </c>
      <c r="DI493">
        <v>1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>"04/23/2024 18:00:16.932"</f>
        <v>04/23/2024 18:00:16.932</v>
      </c>
      <c r="C494" t="str">
        <f t="shared" si="51"/>
        <v>FFDFD3C0</v>
      </c>
      <c r="D494" t="s">
        <v>123</v>
      </c>
      <c r="E494">
        <v>21</v>
      </c>
      <c r="F494">
        <v>1021</v>
      </c>
      <c r="G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"18:00:16.539"</f>
        <v>18:00:16.539</v>
      </c>
      <c r="T494" t="str">
        <f>"18:00:16.239"</f>
        <v>18:00:16.239</v>
      </c>
      <c r="U494" t="str">
        <f t="shared" si="46"/>
        <v>A334DD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9</v>
      </c>
      <c r="AF494" t="s">
        <v>141</v>
      </c>
      <c r="AG494">
        <v>0</v>
      </c>
      <c r="AH494">
        <v>3</v>
      </c>
      <c r="AI494">
        <v>1</v>
      </c>
      <c r="AJ494">
        <v>0</v>
      </c>
      <c r="AK494" t="s">
        <v>504</v>
      </c>
      <c r="AL494">
        <v>64.744577000000007</v>
      </c>
      <c r="AM494" t="s">
        <v>505</v>
      </c>
      <c r="AN494">
        <v>-148.10405</v>
      </c>
      <c r="AO494">
        <v>100</v>
      </c>
      <c r="AP494">
        <v>1200</v>
      </c>
      <c r="AQ494" t="s">
        <v>138</v>
      </c>
      <c r="AR494">
        <v>72</v>
      </c>
      <c r="AS494">
        <v>-125</v>
      </c>
      <c r="AT494">
        <v>-1920</v>
      </c>
      <c r="BB494" t="str">
        <f t="shared" si="47"/>
        <v>0610</v>
      </c>
      <c r="BC494">
        <v>1</v>
      </c>
      <c r="BD494" t="str">
        <f t="shared" si="48"/>
        <v xml:space="preserve">N3054V  </v>
      </c>
      <c r="BE494">
        <v>2</v>
      </c>
      <c r="BG494">
        <v>0</v>
      </c>
      <c r="BH494">
        <v>0</v>
      </c>
      <c r="BI494">
        <v>0</v>
      </c>
      <c r="BJ494">
        <v>1200</v>
      </c>
      <c r="BK494">
        <v>0</v>
      </c>
      <c r="BL494" t="s">
        <v>373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"18:00:16.541"</f>
        <v>18:00:16.541</v>
      </c>
      <c r="CF494">
        <v>541445942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6</v>
      </c>
      <c r="CY494">
        <v>7</v>
      </c>
      <c r="CZ494" t="s">
        <v>130</v>
      </c>
      <c r="DA494">
        <v>142</v>
      </c>
      <c r="DB494">
        <v>2</v>
      </c>
      <c r="DC494" t="s">
        <v>131</v>
      </c>
      <c r="DD494" t="s">
        <v>132</v>
      </c>
      <c r="DG494">
        <v>14171192</v>
      </c>
      <c r="DI494">
        <v>1</v>
      </c>
      <c r="DJ494">
        <v>0</v>
      </c>
      <c r="DK494">
        <v>1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>"04/23/2024 18:00:19.088"</f>
        <v>04/23/2024 18:00:19.088</v>
      </c>
      <c r="C495" t="str">
        <f t="shared" si="51"/>
        <v>FFDFD3C0</v>
      </c>
      <c r="D495" t="s">
        <v>139</v>
      </c>
      <c r="E495">
        <v>1</v>
      </c>
      <c r="H495">
        <v>216</v>
      </c>
      <c r="I495" t="s">
        <v>140</v>
      </c>
      <c r="J495" t="s">
        <v>141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"18:00:18.727"</f>
        <v>18:00:18.727</v>
      </c>
      <c r="T495" t="str">
        <f>"18:00:18.427"</f>
        <v>18:00:18.427</v>
      </c>
      <c r="U495" t="str">
        <f t="shared" si="46"/>
        <v>A334DD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9</v>
      </c>
      <c r="AF495" t="s">
        <v>141</v>
      </c>
      <c r="AG495">
        <v>0</v>
      </c>
      <c r="AH495">
        <v>3</v>
      </c>
      <c r="AI495">
        <v>1</v>
      </c>
      <c r="AJ495">
        <v>0</v>
      </c>
      <c r="AK495" t="s">
        <v>506</v>
      </c>
      <c r="AL495">
        <v>64.743440000000007</v>
      </c>
      <c r="AM495" t="s">
        <v>507</v>
      </c>
      <c r="AN495">
        <v>-148.101754</v>
      </c>
      <c r="AO495">
        <v>100</v>
      </c>
      <c r="AP495">
        <v>1100</v>
      </c>
      <c r="AQ495" t="s">
        <v>138</v>
      </c>
      <c r="AR495">
        <v>101</v>
      </c>
      <c r="AS495">
        <v>-108</v>
      </c>
      <c r="AT495">
        <v>-1472</v>
      </c>
      <c r="BB495" t="str">
        <f t="shared" si="47"/>
        <v>0610</v>
      </c>
      <c r="BC495">
        <v>1</v>
      </c>
      <c r="BD495" t="str">
        <f t="shared" si="48"/>
        <v xml:space="preserve">N3054V  </v>
      </c>
      <c r="BE495">
        <v>2</v>
      </c>
      <c r="BG495">
        <v>0</v>
      </c>
      <c r="BH495">
        <v>0</v>
      </c>
      <c r="BI495">
        <v>0</v>
      </c>
      <c r="BJ495">
        <v>1150</v>
      </c>
      <c r="BK495">
        <v>50</v>
      </c>
      <c r="BL495" t="s">
        <v>373</v>
      </c>
      <c r="BM495">
        <v>1</v>
      </c>
      <c r="BN495">
        <v>1</v>
      </c>
      <c r="BO495">
        <v>1</v>
      </c>
      <c r="BP495">
        <v>0</v>
      </c>
      <c r="BS495">
        <v>0</v>
      </c>
      <c r="BT495">
        <v>0</v>
      </c>
      <c r="BU495">
        <v>0</v>
      </c>
      <c r="CE495" t="str">
        <f>"18:00:18.731"</f>
        <v>18:00:18.731</v>
      </c>
      <c r="CF495">
        <v>731232169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6</v>
      </c>
      <c r="CY495">
        <v>7</v>
      </c>
      <c r="CZ495" t="s">
        <v>130</v>
      </c>
      <c r="DA495">
        <v>142</v>
      </c>
      <c r="DB495">
        <v>3</v>
      </c>
      <c r="DC495" t="s">
        <v>131</v>
      </c>
      <c r="DD495" t="s">
        <v>132</v>
      </c>
      <c r="DG495">
        <v>82566</v>
      </c>
      <c r="DI495">
        <v>1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>"04/23/2024 18:00:19.088"</f>
        <v>04/23/2024 18:00:19.088</v>
      </c>
      <c r="C496" t="str">
        <f t="shared" si="51"/>
        <v>FFDFD3C0</v>
      </c>
      <c r="D496" t="s">
        <v>133</v>
      </c>
      <c r="E496">
        <v>20</v>
      </c>
      <c r="H496">
        <v>329</v>
      </c>
      <c r="I496" t="s">
        <v>134</v>
      </c>
      <c r="J496" t="s">
        <v>135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"18:00:18.727"</f>
        <v>18:00:18.727</v>
      </c>
      <c r="T496" t="str">
        <f>"18:00:18.427"</f>
        <v>18:00:18.427</v>
      </c>
      <c r="U496" t="str">
        <f t="shared" si="46"/>
        <v>A334DD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9</v>
      </c>
      <c r="AF496" t="s">
        <v>141</v>
      </c>
      <c r="AG496">
        <v>0</v>
      </c>
      <c r="AH496">
        <v>3</v>
      </c>
      <c r="AI496">
        <v>1</v>
      </c>
      <c r="AJ496">
        <v>0</v>
      </c>
      <c r="AK496" t="s">
        <v>506</v>
      </c>
      <c r="AL496">
        <v>64.743440000000007</v>
      </c>
      <c r="AM496" t="s">
        <v>507</v>
      </c>
      <c r="AN496">
        <v>-148.101754</v>
      </c>
      <c r="AO496">
        <v>100</v>
      </c>
      <c r="AP496">
        <v>1100</v>
      </c>
      <c r="AQ496" t="s">
        <v>138</v>
      </c>
      <c r="AR496">
        <v>101</v>
      </c>
      <c r="AS496">
        <v>-108</v>
      </c>
      <c r="AT496">
        <v>-1472</v>
      </c>
      <c r="BB496" t="str">
        <f t="shared" si="47"/>
        <v>0610</v>
      </c>
      <c r="BC496">
        <v>1</v>
      </c>
      <c r="BD496" t="str">
        <f t="shared" si="48"/>
        <v xml:space="preserve">N3054V  </v>
      </c>
      <c r="BE496">
        <v>2</v>
      </c>
      <c r="BG496">
        <v>0</v>
      </c>
      <c r="BH496">
        <v>0</v>
      </c>
      <c r="BI496">
        <v>0</v>
      </c>
      <c r="BJ496">
        <v>1150</v>
      </c>
      <c r="BK496">
        <v>50</v>
      </c>
      <c r="BL496" t="s">
        <v>373</v>
      </c>
      <c r="BM496">
        <v>1</v>
      </c>
      <c r="BN496">
        <v>1</v>
      </c>
      <c r="BO496">
        <v>1</v>
      </c>
      <c r="BP496">
        <v>0</v>
      </c>
      <c r="BS496">
        <v>0</v>
      </c>
      <c r="BT496">
        <v>0</v>
      </c>
      <c r="BU496">
        <v>0</v>
      </c>
      <c r="CE496" t="str">
        <f>"18:00:18.731"</f>
        <v>18:00:18.731</v>
      </c>
      <c r="CF496">
        <v>731232169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6</v>
      </c>
      <c r="CY496">
        <v>7</v>
      </c>
      <c r="CZ496" t="s">
        <v>130</v>
      </c>
      <c r="DA496">
        <v>142</v>
      </c>
      <c r="DB496">
        <v>3</v>
      </c>
      <c r="DC496" t="s">
        <v>131</v>
      </c>
      <c r="DD496" t="s">
        <v>132</v>
      </c>
      <c r="DG496">
        <v>82566</v>
      </c>
      <c r="DI496">
        <v>1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>"04/23/2024 18:00:19.088"</f>
        <v>04/23/2024 18:00:19.088</v>
      </c>
      <c r="C497" t="str">
        <f t="shared" si="51"/>
        <v>FFDFD3C0</v>
      </c>
      <c r="D497" t="s">
        <v>123</v>
      </c>
      <c r="E497">
        <v>21</v>
      </c>
      <c r="F497">
        <v>1021</v>
      </c>
      <c r="G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"18:00:18.727"</f>
        <v>18:00:18.727</v>
      </c>
      <c r="T497" t="str">
        <f>"18:00:18.427"</f>
        <v>18:00:18.427</v>
      </c>
      <c r="U497" t="str">
        <f t="shared" si="46"/>
        <v>A334DD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9</v>
      </c>
      <c r="AF497" t="s">
        <v>141</v>
      </c>
      <c r="AG497">
        <v>0</v>
      </c>
      <c r="AH497">
        <v>3</v>
      </c>
      <c r="AI497">
        <v>1</v>
      </c>
      <c r="AJ497">
        <v>0</v>
      </c>
      <c r="AK497" t="s">
        <v>506</v>
      </c>
      <c r="AL497">
        <v>64.743440000000007</v>
      </c>
      <c r="AM497" t="s">
        <v>507</v>
      </c>
      <c r="AN497">
        <v>-148.101754</v>
      </c>
      <c r="AO497">
        <v>100</v>
      </c>
      <c r="AP497">
        <v>1100</v>
      </c>
      <c r="AQ497" t="s">
        <v>138</v>
      </c>
      <c r="AR497">
        <v>101</v>
      </c>
      <c r="AS497">
        <v>-108</v>
      </c>
      <c r="AT497">
        <v>-1472</v>
      </c>
      <c r="BB497" t="str">
        <f t="shared" si="47"/>
        <v>0610</v>
      </c>
      <c r="BC497">
        <v>1</v>
      </c>
      <c r="BD497" t="str">
        <f t="shared" si="48"/>
        <v xml:space="preserve">N3054V  </v>
      </c>
      <c r="BE497">
        <v>2</v>
      </c>
      <c r="BG497">
        <v>0</v>
      </c>
      <c r="BH497">
        <v>0</v>
      </c>
      <c r="BI497">
        <v>0</v>
      </c>
      <c r="BJ497">
        <v>1150</v>
      </c>
      <c r="BK497">
        <v>50</v>
      </c>
      <c r="BL497" t="s">
        <v>373</v>
      </c>
      <c r="BM497">
        <v>1</v>
      </c>
      <c r="BN497">
        <v>1</v>
      </c>
      <c r="BO497">
        <v>1</v>
      </c>
      <c r="BP497">
        <v>0</v>
      </c>
      <c r="BS497">
        <v>0</v>
      </c>
      <c r="BT497">
        <v>0</v>
      </c>
      <c r="BU497">
        <v>0</v>
      </c>
      <c r="CE497" t="str">
        <f>"18:00:18.731"</f>
        <v>18:00:18.731</v>
      </c>
      <c r="CF497">
        <v>731232169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6</v>
      </c>
      <c r="CY497">
        <v>7</v>
      </c>
      <c r="CZ497" t="s">
        <v>130</v>
      </c>
      <c r="DA497">
        <v>142</v>
      </c>
      <c r="DB497">
        <v>3</v>
      </c>
      <c r="DC497" t="s">
        <v>131</v>
      </c>
      <c r="DD497" t="s">
        <v>132</v>
      </c>
      <c r="DG497">
        <v>82566</v>
      </c>
      <c r="DI497">
        <v>1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>"04/23/2024 18:00:21.088"</f>
        <v>04/23/2024 18:00:21.088</v>
      </c>
      <c r="C498" t="str">
        <f t="shared" si="51"/>
        <v>FFDFD3C0</v>
      </c>
      <c r="D498" t="s">
        <v>139</v>
      </c>
      <c r="E498">
        <v>1</v>
      </c>
      <c r="H498">
        <v>216</v>
      </c>
      <c r="I498" t="s">
        <v>140</v>
      </c>
      <c r="J498" t="s">
        <v>141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 t="shared" ref="S498:T500" si="52">"18:00:20.680"</f>
        <v>18:00:20.680</v>
      </c>
      <c r="T498" t="str">
        <f t="shared" si="52"/>
        <v>18:00:20.680</v>
      </c>
      <c r="U498" t="str">
        <f t="shared" si="46"/>
        <v>A334DD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9</v>
      </c>
      <c r="AF498" t="s">
        <v>141</v>
      </c>
      <c r="AG498">
        <v>0</v>
      </c>
      <c r="AH498">
        <v>3</v>
      </c>
      <c r="AI498">
        <v>1</v>
      </c>
      <c r="AJ498">
        <v>0</v>
      </c>
      <c r="AK498" t="s">
        <v>508</v>
      </c>
      <c r="AL498">
        <v>64.742625000000004</v>
      </c>
      <c r="AM498" t="s">
        <v>509</v>
      </c>
      <c r="AN498">
        <v>-148.099222</v>
      </c>
      <c r="AO498">
        <v>100</v>
      </c>
      <c r="AP498">
        <v>1100</v>
      </c>
      <c r="AQ498" t="s">
        <v>138</v>
      </c>
      <c r="AR498">
        <v>122</v>
      </c>
      <c r="AS498">
        <v>-84</v>
      </c>
      <c r="AT498">
        <v>-960</v>
      </c>
      <c r="BB498" t="str">
        <f t="shared" si="47"/>
        <v>0610</v>
      </c>
      <c r="BC498">
        <v>1</v>
      </c>
      <c r="BD498" t="str">
        <f t="shared" si="48"/>
        <v xml:space="preserve">N3054V  </v>
      </c>
      <c r="BE498">
        <v>2</v>
      </c>
      <c r="BG498">
        <v>0</v>
      </c>
      <c r="BH498">
        <v>0</v>
      </c>
      <c r="BI498">
        <v>0</v>
      </c>
      <c r="BJ498">
        <v>1100</v>
      </c>
      <c r="BK498">
        <v>0</v>
      </c>
      <c r="BL498" t="s">
        <v>373</v>
      </c>
      <c r="BM498">
        <v>1</v>
      </c>
      <c r="BN498">
        <v>1</v>
      </c>
      <c r="BO498">
        <v>1</v>
      </c>
      <c r="BP498">
        <v>0</v>
      </c>
      <c r="BS498">
        <v>0</v>
      </c>
      <c r="BT498">
        <v>0</v>
      </c>
      <c r="BU498">
        <v>0</v>
      </c>
      <c r="CE498" t="str">
        <f>"18:00:20.681"</f>
        <v>18:00:20.681</v>
      </c>
      <c r="CF498">
        <v>681041779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6</v>
      </c>
      <c r="CY498">
        <v>7</v>
      </c>
      <c r="CZ498" t="s">
        <v>130</v>
      </c>
      <c r="DA498">
        <v>142</v>
      </c>
      <c r="DB498">
        <v>2</v>
      </c>
      <c r="DC498" t="s">
        <v>131</v>
      </c>
      <c r="DD498" t="s">
        <v>132</v>
      </c>
      <c r="DG498">
        <v>14171426</v>
      </c>
      <c r="DI498">
        <v>1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>"04/23/2024 18:00:21.088"</f>
        <v>04/23/2024 18:00:21.088</v>
      </c>
      <c r="C499" t="str">
        <f t="shared" si="51"/>
        <v>FFDFD3C0</v>
      </c>
      <c r="D499" t="s">
        <v>133</v>
      </c>
      <c r="E499">
        <v>20</v>
      </c>
      <c r="H499">
        <v>329</v>
      </c>
      <c r="I499" t="s">
        <v>134</v>
      </c>
      <c r="J499" t="s">
        <v>135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 t="shared" si="52"/>
        <v>18:00:20.680</v>
      </c>
      <c r="T499" t="str">
        <f t="shared" si="52"/>
        <v>18:00:20.680</v>
      </c>
      <c r="U499" t="str">
        <f t="shared" si="46"/>
        <v>A334DD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9</v>
      </c>
      <c r="AF499" t="s">
        <v>141</v>
      </c>
      <c r="AG499">
        <v>0</v>
      </c>
      <c r="AH499">
        <v>3</v>
      </c>
      <c r="AI499">
        <v>1</v>
      </c>
      <c r="AJ499">
        <v>0</v>
      </c>
      <c r="AK499" t="s">
        <v>508</v>
      </c>
      <c r="AL499">
        <v>64.742625000000004</v>
      </c>
      <c r="AM499" t="s">
        <v>509</v>
      </c>
      <c r="AN499">
        <v>-148.099222</v>
      </c>
      <c r="AO499">
        <v>100</v>
      </c>
      <c r="AP499">
        <v>1100</v>
      </c>
      <c r="AQ499" t="s">
        <v>138</v>
      </c>
      <c r="AR499">
        <v>122</v>
      </c>
      <c r="AS499">
        <v>-84</v>
      </c>
      <c r="AT499">
        <v>-960</v>
      </c>
      <c r="BB499" t="str">
        <f t="shared" si="47"/>
        <v>0610</v>
      </c>
      <c r="BC499">
        <v>1</v>
      </c>
      <c r="BD499" t="str">
        <f t="shared" si="48"/>
        <v xml:space="preserve">N3054V  </v>
      </c>
      <c r="BE499">
        <v>2</v>
      </c>
      <c r="BG499">
        <v>0</v>
      </c>
      <c r="BH499">
        <v>0</v>
      </c>
      <c r="BI499">
        <v>0</v>
      </c>
      <c r="BJ499">
        <v>1100</v>
      </c>
      <c r="BK499">
        <v>0</v>
      </c>
      <c r="BL499" t="s">
        <v>373</v>
      </c>
      <c r="BM499">
        <v>1</v>
      </c>
      <c r="BN499">
        <v>1</v>
      </c>
      <c r="BO499">
        <v>1</v>
      </c>
      <c r="BP499">
        <v>0</v>
      </c>
      <c r="BS499">
        <v>0</v>
      </c>
      <c r="BT499">
        <v>0</v>
      </c>
      <c r="BU499">
        <v>0</v>
      </c>
      <c r="CE499" t="str">
        <f>"18:00:20.681"</f>
        <v>18:00:20.681</v>
      </c>
      <c r="CF499">
        <v>681041779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6</v>
      </c>
      <c r="CY499">
        <v>7</v>
      </c>
      <c r="CZ499" t="s">
        <v>130</v>
      </c>
      <c r="DA499">
        <v>142</v>
      </c>
      <c r="DB499">
        <v>2</v>
      </c>
      <c r="DC499" t="s">
        <v>131</v>
      </c>
      <c r="DD499" t="s">
        <v>132</v>
      </c>
      <c r="DG499">
        <v>14171426</v>
      </c>
      <c r="DI499">
        <v>1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"04/23/2024 18:00:21.088"</f>
        <v>04/23/2024 18:00:21.088</v>
      </c>
      <c r="C500" t="str">
        <f t="shared" si="51"/>
        <v>FFDFD3C0</v>
      </c>
      <c r="D500" t="s">
        <v>123</v>
      </c>
      <c r="E500">
        <v>21</v>
      </c>
      <c r="F500">
        <v>1021</v>
      </c>
      <c r="G500" t="s">
        <v>124</v>
      </c>
      <c r="J500" t="s">
        <v>125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 t="shared" si="52"/>
        <v>18:00:20.680</v>
      </c>
      <c r="T500" t="str">
        <f t="shared" si="52"/>
        <v>18:00:20.680</v>
      </c>
      <c r="U500" t="str">
        <f t="shared" si="46"/>
        <v>A334DD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9</v>
      </c>
      <c r="AF500" t="s">
        <v>141</v>
      </c>
      <c r="AG500">
        <v>0</v>
      </c>
      <c r="AH500">
        <v>3</v>
      </c>
      <c r="AI500">
        <v>1</v>
      </c>
      <c r="AJ500">
        <v>0</v>
      </c>
      <c r="AK500" t="s">
        <v>508</v>
      </c>
      <c r="AL500">
        <v>64.742625000000004</v>
      </c>
      <c r="AM500" t="s">
        <v>509</v>
      </c>
      <c r="AN500">
        <v>-148.099222</v>
      </c>
      <c r="AO500">
        <v>100</v>
      </c>
      <c r="AP500">
        <v>1100</v>
      </c>
      <c r="AQ500" t="s">
        <v>138</v>
      </c>
      <c r="AR500">
        <v>122</v>
      </c>
      <c r="AS500">
        <v>-84</v>
      </c>
      <c r="AT500">
        <v>-960</v>
      </c>
      <c r="BB500" t="str">
        <f t="shared" si="47"/>
        <v>0610</v>
      </c>
      <c r="BC500">
        <v>1</v>
      </c>
      <c r="BD500" t="str">
        <f t="shared" si="48"/>
        <v xml:space="preserve">N3054V  </v>
      </c>
      <c r="BE500">
        <v>2</v>
      </c>
      <c r="BG500">
        <v>0</v>
      </c>
      <c r="BH500">
        <v>0</v>
      </c>
      <c r="BI500">
        <v>0</v>
      </c>
      <c r="BJ500">
        <v>1100</v>
      </c>
      <c r="BK500">
        <v>0</v>
      </c>
      <c r="BL500" t="s">
        <v>373</v>
      </c>
      <c r="BM500">
        <v>1</v>
      </c>
      <c r="BN500">
        <v>1</v>
      </c>
      <c r="BO500">
        <v>1</v>
      </c>
      <c r="BP500">
        <v>0</v>
      </c>
      <c r="BS500">
        <v>0</v>
      </c>
      <c r="BT500">
        <v>0</v>
      </c>
      <c r="BU500">
        <v>0</v>
      </c>
      <c r="CE500" t="str">
        <f>"18:00:20.681"</f>
        <v>18:00:20.681</v>
      </c>
      <c r="CF500">
        <v>681041779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6</v>
      </c>
      <c r="CY500">
        <v>7</v>
      </c>
      <c r="CZ500" t="s">
        <v>130</v>
      </c>
      <c r="DA500">
        <v>142</v>
      </c>
      <c r="DB500">
        <v>2</v>
      </c>
      <c r="DC500" t="s">
        <v>131</v>
      </c>
      <c r="DD500" t="s">
        <v>132</v>
      </c>
      <c r="DG500">
        <v>14171426</v>
      </c>
      <c r="DI500">
        <v>1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>"04/23/2024 18:00:23.165"</f>
        <v>04/23/2024 18:00:23.165</v>
      </c>
      <c r="C501" t="str">
        <f t="shared" si="51"/>
        <v>FFDFD3C0</v>
      </c>
      <c r="D501" t="s">
        <v>139</v>
      </c>
      <c r="E501">
        <v>1</v>
      </c>
      <c r="H501">
        <v>216</v>
      </c>
      <c r="I501" t="s">
        <v>140</v>
      </c>
      <c r="J501" t="s">
        <v>141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"18:00:22.773"</f>
        <v>18:00:22.773</v>
      </c>
      <c r="T501" t="str">
        <f>"18:00:22.773"</f>
        <v>18:00:22.773</v>
      </c>
      <c r="U501" t="str">
        <f t="shared" si="46"/>
        <v>A334DD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9</v>
      </c>
      <c r="AF501" t="s">
        <v>141</v>
      </c>
      <c r="AG501">
        <v>0</v>
      </c>
      <c r="AH501">
        <v>3</v>
      </c>
      <c r="AI501">
        <v>1</v>
      </c>
      <c r="AJ501">
        <v>0</v>
      </c>
      <c r="AK501" t="s">
        <v>510</v>
      </c>
      <c r="AL501">
        <v>64.741960000000006</v>
      </c>
      <c r="AM501" t="s">
        <v>511</v>
      </c>
      <c r="AN501">
        <v>-148.096282</v>
      </c>
      <c r="AO501">
        <v>100</v>
      </c>
      <c r="AP501">
        <v>1000</v>
      </c>
      <c r="AQ501" t="s">
        <v>138</v>
      </c>
      <c r="AR501">
        <v>136</v>
      </c>
      <c r="AS501">
        <v>-59</v>
      </c>
      <c r="AT501">
        <v>-768</v>
      </c>
      <c r="BB501" t="str">
        <f t="shared" si="47"/>
        <v>0610</v>
      </c>
      <c r="BC501">
        <v>1</v>
      </c>
      <c r="BD501" t="str">
        <f t="shared" si="48"/>
        <v xml:space="preserve">N3054V  </v>
      </c>
      <c r="BE501">
        <v>2</v>
      </c>
      <c r="BG501">
        <v>0</v>
      </c>
      <c r="BH501">
        <v>0</v>
      </c>
      <c r="BI501">
        <v>0</v>
      </c>
      <c r="BJ501">
        <v>1075</v>
      </c>
      <c r="BK501">
        <v>75</v>
      </c>
      <c r="BL501" t="s">
        <v>373</v>
      </c>
      <c r="BM501">
        <v>1</v>
      </c>
      <c r="BN501">
        <v>1</v>
      </c>
      <c r="BO501">
        <v>1</v>
      </c>
      <c r="BP501">
        <v>0</v>
      </c>
      <c r="BS501">
        <v>0</v>
      </c>
      <c r="BT501">
        <v>0</v>
      </c>
      <c r="BU501">
        <v>0</v>
      </c>
      <c r="CE501" t="str">
        <f>"18:00:22.781"</f>
        <v>18:00:22.781</v>
      </c>
      <c r="CF501">
        <v>780836601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6</v>
      </c>
      <c r="CY501">
        <v>7</v>
      </c>
      <c r="CZ501" t="s">
        <v>130</v>
      </c>
      <c r="DA501">
        <v>142</v>
      </c>
      <c r="DB501">
        <v>3</v>
      </c>
      <c r="DC501" t="s">
        <v>131</v>
      </c>
      <c r="DD501" t="s">
        <v>132</v>
      </c>
      <c r="DG501">
        <v>82860</v>
      </c>
      <c r="DI501">
        <v>1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>"04/23/2024 18:00:25.134"</f>
        <v>04/23/2024 18:00:25.134</v>
      </c>
      <c r="C502" t="str">
        <f t="shared" si="51"/>
        <v>FFDFD3C0</v>
      </c>
      <c r="D502" t="s">
        <v>133</v>
      </c>
      <c r="E502">
        <v>20</v>
      </c>
      <c r="H502">
        <v>329</v>
      </c>
      <c r="I502" t="s">
        <v>134</v>
      </c>
      <c r="J502" t="s">
        <v>135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"18:00:24.789"</f>
        <v>18:00:24.789</v>
      </c>
      <c r="T502" t="str">
        <f>"18:00:24.689"</f>
        <v>18:00:24.689</v>
      </c>
      <c r="U502" t="str">
        <f t="shared" si="46"/>
        <v>A334DD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9</v>
      </c>
      <c r="AF502" t="s">
        <v>141</v>
      </c>
      <c r="AG502">
        <v>0</v>
      </c>
      <c r="AH502">
        <v>3</v>
      </c>
      <c r="AI502">
        <v>1</v>
      </c>
      <c r="AJ502">
        <v>0</v>
      </c>
      <c r="AK502" t="s">
        <v>512</v>
      </c>
      <c r="AL502">
        <v>64.741595000000004</v>
      </c>
      <c r="AM502" t="s">
        <v>513</v>
      </c>
      <c r="AN502">
        <v>-148.09319300000001</v>
      </c>
      <c r="AO502">
        <v>100</v>
      </c>
      <c r="AP502">
        <v>1000</v>
      </c>
      <c r="AQ502" t="s">
        <v>138</v>
      </c>
      <c r="AR502">
        <v>144</v>
      </c>
      <c r="AS502">
        <v>-33</v>
      </c>
      <c r="AT502">
        <v>-768</v>
      </c>
      <c r="BB502" t="str">
        <f t="shared" si="47"/>
        <v>0610</v>
      </c>
      <c r="BC502">
        <v>1</v>
      </c>
      <c r="BD502" t="str">
        <f t="shared" si="48"/>
        <v xml:space="preserve">N3054V  </v>
      </c>
      <c r="BE502">
        <v>2</v>
      </c>
      <c r="BG502">
        <v>0</v>
      </c>
      <c r="BH502">
        <v>0</v>
      </c>
      <c r="BI502">
        <v>0</v>
      </c>
      <c r="BJ502">
        <v>1025</v>
      </c>
      <c r="BK502">
        <v>25</v>
      </c>
      <c r="BL502" t="s">
        <v>373</v>
      </c>
      <c r="BM502">
        <v>1</v>
      </c>
      <c r="BN502">
        <v>1</v>
      </c>
      <c r="BO502">
        <v>1</v>
      </c>
      <c r="BP502">
        <v>0</v>
      </c>
      <c r="BS502">
        <v>0</v>
      </c>
      <c r="BT502">
        <v>0</v>
      </c>
      <c r="BU502">
        <v>0</v>
      </c>
      <c r="CE502" t="str">
        <f>"18:00:24.791"</f>
        <v>18:00:24.791</v>
      </c>
      <c r="CF502">
        <v>790640165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6</v>
      </c>
      <c r="CY502">
        <v>7</v>
      </c>
      <c r="CZ502" t="s">
        <v>130</v>
      </c>
      <c r="DA502">
        <v>142</v>
      </c>
      <c r="DB502">
        <v>2</v>
      </c>
      <c r="DC502" t="s">
        <v>131</v>
      </c>
      <c r="DD502" t="s">
        <v>132</v>
      </c>
      <c r="DG502">
        <v>14171650</v>
      </c>
      <c r="DI502">
        <v>1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>"04/23/2024 18:00:25.134"</f>
        <v>04/23/2024 18:00:25.134</v>
      </c>
      <c r="C503" t="str">
        <f t="shared" si="51"/>
        <v>FFDFD3C0</v>
      </c>
      <c r="D503" t="s">
        <v>123</v>
      </c>
      <c r="E503">
        <v>21</v>
      </c>
      <c r="F503">
        <v>1021</v>
      </c>
      <c r="G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"18:00:24.789"</f>
        <v>18:00:24.789</v>
      </c>
      <c r="T503" t="str">
        <f>"18:00:24.689"</f>
        <v>18:00:24.689</v>
      </c>
      <c r="U503" t="str">
        <f t="shared" si="46"/>
        <v>A334DD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9</v>
      </c>
      <c r="AF503" t="s">
        <v>141</v>
      </c>
      <c r="AG503">
        <v>0</v>
      </c>
      <c r="AH503">
        <v>3</v>
      </c>
      <c r="AI503">
        <v>1</v>
      </c>
      <c r="AJ503">
        <v>0</v>
      </c>
      <c r="AK503" t="s">
        <v>512</v>
      </c>
      <c r="AL503">
        <v>64.741595000000004</v>
      </c>
      <c r="AM503" t="s">
        <v>513</v>
      </c>
      <c r="AN503">
        <v>-148.09319300000001</v>
      </c>
      <c r="AO503">
        <v>100</v>
      </c>
      <c r="AP503">
        <v>1000</v>
      </c>
      <c r="AQ503" t="s">
        <v>138</v>
      </c>
      <c r="AR503">
        <v>144</v>
      </c>
      <c r="AS503">
        <v>-33</v>
      </c>
      <c r="AT503">
        <v>-768</v>
      </c>
      <c r="BB503" t="str">
        <f t="shared" si="47"/>
        <v>0610</v>
      </c>
      <c r="BC503">
        <v>1</v>
      </c>
      <c r="BD503" t="str">
        <f t="shared" si="48"/>
        <v xml:space="preserve">N3054V  </v>
      </c>
      <c r="BE503">
        <v>2</v>
      </c>
      <c r="BG503">
        <v>0</v>
      </c>
      <c r="BH503">
        <v>0</v>
      </c>
      <c r="BI503">
        <v>0</v>
      </c>
      <c r="BJ503">
        <v>1025</v>
      </c>
      <c r="BK503">
        <v>25</v>
      </c>
      <c r="BL503" t="s">
        <v>373</v>
      </c>
      <c r="BM503">
        <v>1</v>
      </c>
      <c r="BN503">
        <v>1</v>
      </c>
      <c r="BO503">
        <v>1</v>
      </c>
      <c r="BP503">
        <v>0</v>
      </c>
      <c r="BS503">
        <v>0</v>
      </c>
      <c r="BT503">
        <v>0</v>
      </c>
      <c r="BU503">
        <v>0</v>
      </c>
      <c r="CE503" t="str">
        <f>"18:00:24.791"</f>
        <v>18:00:24.791</v>
      </c>
      <c r="CF503">
        <v>790640165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6</v>
      </c>
      <c r="CY503">
        <v>7</v>
      </c>
      <c r="CZ503" t="s">
        <v>130</v>
      </c>
      <c r="DA503">
        <v>142</v>
      </c>
      <c r="DB503">
        <v>2</v>
      </c>
      <c r="DC503" t="s">
        <v>131</v>
      </c>
      <c r="DD503" t="s">
        <v>132</v>
      </c>
      <c r="DG503">
        <v>14171650</v>
      </c>
      <c r="DI503">
        <v>1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>"04/23/2024 18:00:25.134"</f>
        <v>04/23/2024 18:00:25.134</v>
      </c>
      <c r="C504" t="str">
        <f t="shared" si="51"/>
        <v>FFDFD3C0</v>
      </c>
      <c r="D504" t="s">
        <v>139</v>
      </c>
      <c r="E504">
        <v>1</v>
      </c>
      <c r="H504">
        <v>216</v>
      </c>
      <c r="I504" t="s">
        <v>140</v>
      </c>
      <c r="J504" t="s">
        <v>141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"18:00:24.789"</f>
        <v>18:00:24.789</v>
      </c>
      <c r="T504" t="str">
        <f>"18:00:24.689"</f>
        <v>18:00:24.689</v>
      </c>
      <c r="U504" t="str">
        <f t="shared" si="46"/>
        <v>A334DD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9</v>
      </c>
      <c r="AF504" t="s">
        <v>141</v>
      </c>
      <c r="AG504">
        <v>0</v>
      </c>
      <c r="AH504">
        <v>3</v>
      </c>
      <c r="AI504">
        <v>1</v>
      </c>
      <c r="AJ504">
        <v>0</v>
      </c>
      <c r="AK504" t="s">
        <v>512</v>
      </c>
      <c r="AL504">
        <v>64.741595000000004</v>
      </c>
      <c r="AM504" t="s">
        <v>513</v>
      </c>
      <c r="AN504">
        <v>-148.09319300000001</v>
      </c>
      <c r="AO504">
        <v>100</v>
      </c>
      <c r="AP504">
        <v>1000</v>
      </c>
      <c r="AQ504" t="s">
        <v>138</v>
      </c>
      <c r="AR504">
        <v>144</v>
      </c>
      <c r="AS504">
        <v>-33</v>
      </c>
      <c r="AT504">
        <v>-768</v>
      </c>
      <c r="BB504" t="str">
        <f t="shared" si="47"/>
        <v>0610</v>
      </c>
      <c r="BC504">
        <v>1</v>
      </c>
      <c r="BD504" t="str">
        <f t="shared" si="48"/>
        <v xml:space="preserve">N3054V  </v>
      </c>
      <c r="BE504">
        <v>2</v>
      </c>
      <c r="BG504">
        <v>0</v>
      </c>
      <c r="BH504">
        <v>0</v>
      </c>
      <c r="BI504">
        <v>0</v>
      </c>
      <c r="BJ504">
        <v>1025</v>
      </c>
      <c r="BK504">
        <v>25</v>
      </c>
      <c r="BL504" t="s">
        <v>373</v>
      </c>
      <c r="BM504">
        <v>1</v>
      </c>
      <c r="BN504">
        <v>1</v>
      </c>
      <c r="BO504">
        <v>1</v>
      </c>
      <c r="BP504">
        <v>0</v>
      </c>
      <c r="BS504">
        <v>0</v>
      </c>
      <c r="BT504">
        <v>0</v>
      </c>
      <c r="BU504">
        <v>0</v>
      </c>
      <c r="CE504" t="str">
        <f>"18:00:24.791"</f>
        <v>18:00:24.791</v>
      </c>
      <c r="CF504">
        <v>790640165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6</v>
      </c>
      <c r="CY504">
        <v>7</v>
      </c>
      <c r="CZ504" t="s">
        <v>130</v>
      </c>
      <c r="DA504">
        <v>142</v>
      </c>
      <c r="DB504">
        <v>2</v>
      </c>
      <c r="DC504" t="s">
        <v>131</v>
      </c>
      <c r="DD504" t="s">
        <v>132</v>
      </c>
      <c r="DG504">
        <v>14171650</v>
      </c>
      <c r="DI504">
        <v>1</v>
      </c>
      <c r="DJ504">
        <v>0</v>
      </c>
      <c r="DK504">
        <v>1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>"04/23/2024 18:00:29.149"</f>
        <v>04/23/2024 18:00:29.149</v>
      </c>
      <c r="C505" t="str">
        <f t="shared" si="51"/>
        <v>FFDFD3C0</v>
      </c>
      <c r="D505" t="s">
        <v>133</v>
      </c>
      <c r="E505">
        <v>20</v>
      </c>
      <c r="H505">
        <v>329</v>
      </c>
      <c r="I505" t="s">
        <v>134</v>
      </c>
      <c r="J505" t="s">
        <v>135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"18:00:28.703"</f>
        <v>18:00:28.703</v>
      </c>
      <c r="T505" t="str">
        <f>"18:00:28.203"</f>
        <v>18:00:28.203</v>
      </c>
      <c r="U505" t="str">
        <f t="shared" si="46"/>
        <v>A334DD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9</v>
      </c>
      <c r="AF505" t="s">
        <v>141</v>
      </c>
      <c r="AG505">
        <v>0</v>
      </c>
      <c r="AH505">
        <v>3</v>
      </c>
      <c r="AI505">
        <v>1</v>
      </c>
      <c r="AJ505">
        <v>0</v>
      </c>
      <c r="AK505" t="s">
        <v>514</v>
      </c>
      <c r="AL505">
        <v>64.741508999999994</v>
      </c>
      <c r="AM505" t="s">
        <v>465</v>
      </c>
      <c r="AN505">
        <v>-148.086905</v>
      </c>
      <c r="AO505">
        <v>100</v>
      </c>
      <c r="AP505">
        <v>1000</v>
      </c>
      <c r="AQ505" t="s">
        <v>138</v>
      </c>
      <c r="AR505">
        <v>148</v>
      </c>
      <c r="AS505">
        <v>7</v>
      </c>
      <c r="AT505">
        <v>-768</v>
      </c>
      <c r="BB505" t="str">
        <f t="shared" si="47"/>
        <v>0610</v>
      </c>
      <c r="BC505">
        <v>1</v>
      </c>
      <c r="BD505" t="str">
        <f t="shared" si="48"/>
        <v xml:space="preserve">N3054V  </v>
      </c>
      <c r="BE505">
        <v>2</v>
      </c>
      <c r="BG505">
        <v>0</v>
      </c>
      <c r="BH505">
        <v>0</v>
      </c>
      <c r="BI505">
        <v>0</v>
      </c>
      <c r="BJ505">
        <v>975</v>
      </c>
      <c r="BK505">
        <v>-25</v>
      </c>
      <c r="BL505" t="s">
        <v>373</v>
      </c>
      <c r="BM505">
        <v>1</v>
      </c>
      <c r="BN505">
        <v>1</v>
      </c>
      <c r="BO505">
        <v>1</v>
      </c>
      <c r="BP505">
        <v>0</v>
      </c>
      <c r="BS505">
        <v>0</v>
      </c>
      <c r="BT505">
        <v>0</v>
      </c>
      <c r="BU505">
        <v>0</v>
      </c>
      <c r="CE505" t="str">
        <f>"18:00:28.705"</f>
        <v>18:00:28.705</v>
      </c>
      <c r="CF505">
        <v>705257317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6</v>
      </c>
      <c r="CY505">
        <v>7</v>
      </c>
      <c r="CZ505" t="s">
        <v>130</v>
      </c>
      <c r="DA505">
        <v>142</v>
      </c>
      <c r="DB505">
        <v>2</v>
      </c>
      <c r="DC505" t="s">
        <v>131</v>
      </c>
      <c r="DD505" t="s">
        <v>132</v>
      </c>
      <c r="DG505">
        <v>14171878</v>
      </c>
      <c r="DI505">
        <v>1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>"04/23/2024 18:00:29.149"</f>
        <v>04/23/2024 18:00:29.149</v>
      </c>
      <c r="C506" t="str">
        <f t="shared" si="51"/>
        <v>FFDFD3C0</v>
      </c>
      <c r="D506" t="s">
        <v>123</v>
      </c>
      <c r="E506">
        <v>21</v>
      </c>
      <c r="F506">
        <v>1021</v>
      </c>
      <c r="G506" t="s">
        <v>124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"18:00:28.703"</f>
        <v>18:00:28.703</v>
      </c>
      <c r="T506" t="str">
        <f>"18:00:28.203"</f>
        <v>18:00:28.203</v>
      </c>
      <c r="U506" t="str">
        <f t="shared" si="46"/>
        <v>A334DD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9</v>
      </c>
      <c r="AF506" t="s">
        <v>141</v>
      </c>
      <c r="AG506">
        <v>0</v>
      </c>
      <c r="AH506">
        <v>3</v>
      </c>
      <c r="AI506">
        <v>1</v>
      </c>
      <c r="AJ506">
        <v>0</v>
      </c>
      <c r="AK506" t="s">
        <v>514</v>
      </c>
      <c r="AL506">
        <v>64.741508999999994</v>
      </c>
      <c r="AM506" t="s">
        <v>465</v>
      </c>
      <c r="AN506">
        <v>-148.086905</v>
      </c>
      <c r="AO506">
        <v>100</v>
      </c>
      <c r="AP506">
        <v>1000</v>
      </c>
      <c r="AQ506" t="s">
        <v>138</v>
      </c>
      <c r="AR506">
        <v>148</v>
      </c>
      <c r="AS506">
        <v>7</v>
      </c>
      <c r="AT506">
        <v>-768</v>
      </c>
      <c r="BB506" t="str">
        <f t="shared" si="47"/>
        <v>0610</v>
      </c>
      <c r="BC506">
        <v>1</v>
      </c>
      <c r="BD506" t="str">
        <f t="shared" si="48"/>
        <v xml:space="preserve">N3054V  </v>
      </c>
      <c r="BE506">
        <v>2</v>
      </c>
      <c r="BG506">
        <v>0</v>
      </c>
      <c r="BH506">
        <v>0</v>
      </c>
      <c r="BI506">
        <v>0</v>
      </c>
      <c r="BJ506">
        <v>975</v>
      </c>
      <c r="BK506">
        <v>-25</v>
      </c>
      <c r="BL506" t="s">
        <v>373</v>
      </c>
      <c r="BM506">
        <v>1</v>
      </c>
      <c r="BN506">
        <v>1</v>
      </c>
      <c r="BO506">
        <v>1</v>
      </c>
      <c r="BP506">
        <v>0</v>
      </c>
      <c r="BS506">
        <v>0</v>
      </c>
      <c r="BT506">
        <v>0</v>
      </c>
      <c r="BU506">
        <v>0</v>
      </c>
      <c r="CE506" t="str">
        <f>"18:00:28.705"</f>
        <v>18:00:28.705</v>
      </c>
      <c r="CF506">
        <v>705257317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6</v>
      </c>
      <c r="CY506">
        <v>7</v>
      </c>
      <c r="CZ506" t="s">
        <v>130</v>
      </c>
      <c r="DA506">
        <v>142</v>
      </c>
      <c r="DB506">
        <v>2</v>
      </c>
      <c r="DC506" t="s">
        <v>131</v>
      </c>
      <c r="DD506" t="s">
        <v>132</v>
      </c>
      <c r="DG506">
        <v>14171878</v>
      </c>
      <c r="DI506">
        <v>1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"04/23/2024 18:00:29.196"</f>
        <v>04/23/2024 18:00:29.196</v>
      </c>
      <c r="C507" t="str">
        <f t="shared" si="51"/>
        <v>FFDFD3C0</v>
      </c>
      <c r="D507" t="s">
        <v>139</v>
      </c>
      <c r="E507">
        <v>1</v>
      </c>
      <c r="H507">
        <v>216</v>
      </c>
      <c r="I507" t="s">
        <v>140</v>
      </c>
      <c r="J507" t="s">
        <v>141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"18:00:28.703"</f>
        <v>18:00:28.703</v>
      </c>
      <c r="T507" t="str">
        <f>"18:00:28.203"</f>
        <v>18:00:28.203</v>
      </c>
      <c r="U507" t="str">
        <f t="shared" si="46"/>
        <v>A334DD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9</v>
      </c>
      <c r="AF507" t="s">
        <v>141</v>
      </c>
      <c r="AG507">
        <v>0</v>
      </c>
      <c r="AH507">
        <v>3</v>
      </c>
      <c r="AI507">
        <v>1</v>
      </c>
      <c r="AJ507">
        <v>0</v>
      </c>
      <c r="AK507" t="s">
        <v>514</v>
      </c>
      <c r="AL507">
        <v>64.741508999999994</v>
      </c>
      <c r="AM507" t="s">
        <v>465</v>
      </c>
      <c r="AN507">
        <v>-148.086905</v>
      </c>
      <c r="AO507">
        <v>100</v>
      </c>
      <c r="AP507">
        <v>1000</v>
      </c>
      <c r="AQ507" t="s">
        <v>138</v>
      </c>
      <c r="AR507">
        <v>148</v>
      </c>
      <c r="AS507">
        <v>7</v>
      </c>
      <c r="AT507">
        <v>-768</v>
      </c>
      <c r="BB507" t="str">
        <f t="shared" si="47"/>
        <v>0610</v>
      </c>
      <c r="BC507">
        <v>1</v>
      </c>
      <c r="BD507" t="str">
        <f t="shared" si="48"/>
        <v xml:space="preserve">N3054V  </v>
      </c>
      <c r="BE507">
        <v>2</v>
      </c>
      <c r="BG507">
        <v>0</v>
      </c>
      <c r="BH507">
        <v>0</v>
      </c>
      <c r="BI507">
        <v>0</v>
      </c>
      <c r="BJ507">
        <v>975</v>
      </c>
      <c r="BK507">
        <v>-25</v>
      </c>
      <c r="BL507" t="s">
        <v>373</v>
      </c>
      <c r="BM507">
        <v>1</v>
      </c>
      <c r="BN507">
        <v>1</v>
      </c>
      <c r="BO507">
        <v>1</v>
      </c>
      <c r="BP507">
        <v>0</v>
      </c>
      <c r="BS507">
        <v>0</v>
      </c>
      <c r="BT507">
        <v>0</v>
      </c>
      <c r="BU507">
        <v>0</v>
      </c>
      <c r="CE507" t="str">
        <f>"18:00:28.705"</f>
        <v>18:00:28.705</v>
      </c>
      <c r="CF507">
        <v>705257317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6</v>
      </c>
      <c r="CY507">
        <v>7</v>
      </c>
      <c r="CZ507" t="s">
        <v>130</v>
      </c>
      <c r="DA507">
        <v>142</v>
      </c>
      <c r="DB507">
        <v>2</v>
      </c>
      <c r="DC507" t="s">
        <v>131</v>
      </c>
      <c r="DD507" t="s">
        <v>132</v>
      </c>
      <c r="DG507">
        <v>14171878</v>
      </c>
      <c r="DI507">
        <v>1</v>
      </c>
      <c r="DJ507">
        <v>0</v>
      </c>
      <c r="DK507">
        <v>1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"04/23/2024 18:00:30.930"</f>
        <v>04/23/2024 18:00:30.930</v>
      </c>
      <c r="C508" t="str">
        <f t="shared" si="51"/>
        <v>FFDFD3C0</v>
      </c>
      <c r="D508" t="s">
        <v>139</v>
      </c>
      <c r="E508">
        <v>1</v>
      </c>
      <c r="H508">
        <v>216</v>
      </c>
      <c r="I508" t="s">
        <v>140</v>
      </c>
      <c r="J508" t="s">
        <v>141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 t="shared" ref="S508:T510" si="53">"18:00:30.594"</f>
        <v>18:00:30.594</v>
      </c>
      <c r="T508" t="str">
        <f t="shared" si="53"/>
        <v>18:00:30.594</v>
      </c>
      <c r="U508" t="str">
        <f t="shared" si="46"/>
        <v>A334DD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0</v>
      </c>
      <c r="AC508">
        <v>3</v>
      </c>
      <c r="AD508">
        <v>0</v>
      </c>
      <c r="AE508">
        <v>9</v>
      </c>
      <c r="AF508" t="s">
        <v>141</v>
      </c>
      <c r="AG508">
        <v>0</v>
      </c>
      <c r="AH508">
        <v>3</v>
      </c>
      <c r="AI508">
        <v>1</v>
      </c>
      <c r="AJ508">
        <v>0</v>
      </c>
      <c r="AK508" t="s">
        <v>515</v>
      </c>
      <c r="AL508">
        <v>64.741744999999995</v>
      </c>
      <c r="AM508" t="s">
        <v>516</v>
      </c>
      <c r="AN508">
        <v>-148.08383699999999</v>
      </c>
      <c r="AO508">
        <v>100</v>
      </c>
      <c r="AP508">
        <v>1000</v>
      </c>
      <c r="AQ508" t="s">
        <v>138</v>
      </c>
      <c r="AR508">
        <v>143</v>
      </c>
      <c r="AS508">
        <v>34</v>
      </c>
      <c r="AT508">
        <v>-1088</v>
      </c>
      <c r="BB508" t="str">
        <f t="shared" si="47"/>
        <v>0610</v>
      </c>
      <c r="BC508">
        <v>1</v>
      </c>
      <c r="BD508" t="str">
        <f t="shared" si="48"/>
        <v xml:space="preserve">N3054V  </v>
      </c>
      <c r="BE508">
        <v>2</v>
      </c>
      <c r="BG508">
        <v>0</v>
      </c>
      <c r="BH508">
        <v>0</v>
      </c>
      <c r="BI508">
        <v>0</v>
      </c>
      <c r="BJ508">
        <v>925</v>
      </c>
      <c r="BK508">
        <v>-75</v>
      </c>
      <c r="BL508" t="s">
        <v>373</v>
      </c>
      <c r="BM508">
        <v>1</v>
      </c>
      <c r="BN508">
        <v>1</v>
      </c>
      <c r="BO508">
        <v>1</v>
      </c>
      <c r="BP508">
        <v>0</v>
      </c>
      <c r="BS508">
        <v>0</v>
      </c>
      <c r="BT508">
        <v>0</v>
      </c>
      <c r="BU508">
        <v>0</v>
      </c>
      <c r="CE508" t="str">
        <f>"18:00:30.595"</f>
        <v>18:00:30.595</v>
      </c>
      <c r="CF508">
        <v>595072425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6</v>
      </c>
      <c r="CY508">
        <v>7</v>
      </c>
      <c r="CZ508" t="s">
        <v>130</v>
      </c>
      <c r="DA508">
        <v>142</v>
      </c>
      <c r="DB508">
        <v>2</v>
      </c>
      <c r="DC508" t="s">
        <v>131</v>
      </c>
      <c r="DD508" t="s">
        <v>132</v>
      </c>
      <c r="DG508">
        <v>14171979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1</v>
      </c>
      <c r="DR508">
        <v>0</v>
      </c>
      <c r="DS508">
        <v>0</v>
      </c>
    </row>
    <row r="509" spans="1:123" x14ac:dyDescent="0.25">
      <c r="A509" t="str">
        <f>"04/23/2024 18:00:31.039"</f>
        <v>04/23/2024 18:00:31.039</v>
      </c>
      <c r="C509" t="str">
        <f t="shared" si="51"/>
        <v>FFDFD3C0</v>
      </c>
      <c r="D509" t="s">
        <v>123</v>
      </c>
      <c r="E509">
        <v>21</v>
      </c>
      <c r="F509">
        <v>1021</v>
      </c>
      <c r="G509" t="s">
        <v>124</v>
      </c>
      <c r="J509" t="s">
        <v>125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 t="shared" si="53"/>
        <v>18:00:30.594</v>
      </c>
      <c r="T509" t="str">
        <f t="shared" si="53"/>
        <v>18:00:30.594</v>
      </c>
      <c r="U509" t="str">
        <f t="shared" si="46"/>
        <v>A334DD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0</v>
      </c>
      <c r="AC509">
        <v>3</v>
      </c>
      <c r="AD509">
        <v>0</v>
      </c>
      <c r="AE509">
        <v>9</v>
      </c>
      <c r="AF509" t="s">
        <v>141</v>
      </c>
      <c r="AG509">
        <v>0</v>
      </c>
      <c r="AH509">
        <v>3</v>
      </c>
      <c r="AI509">
        <v>1</v>
      </c>
      <c r="AJ509">
        <v>0</v>
      </c>
      <c r="AK509" t="s">
        <v>515</v>
      </c>
      <c r="AL509">
        <v>64.741744999999995</v>
      </c>
      <c r="AM509" t="s">
        <v>516</v>
      </c>
      <c r="AN509">
        <v>-148.08383699999999</v>
      </c>
      <c r="AO509">
        <v>100</v>
      </c>
      <c r="AP509">
        <v>1000</v>
      </c>
      <c r="AQ509" t="s">
        <v>138</v>
      </c>
      <c r="AR509">
        <v>143</v>
      </c>
      <c r="AS509">
        <v>34</v>
      </c>
      <c r="AT509">
        <v>-1088</v>
      </c>
      <c r="BB509" t="str">
        <f t="shared" si="47"/>
        <v>0610</v>
      </c>
      <c r="BC509">
        <v>1</v>
      </c>
      <c r="BD509" t="str">
        <f t="shared" si="48"/>
        <v xml:space="preserve">N3054V  </v>
      </c>
      <c r="BE509">
        <v>2</v>
      </c>
      <c r="BG509">
        <v>0</v>
      </c>
      <c r="BH509">
        <v>0</v>
      </c>
      <c r="BI509">
        <v>0</v>
      </c>
      <c r="BJ509">
        <v>925</v>
      </c>
      <c r="BK509">
        <v>-75</v>
      </c>
      <c r="BL509" t="s">
        <v>373</v>
      </c>
      <c r="BM509">
        <v>1</v>
      </c>
      <c r="BN509">
        <v>1</v>
      </c>
      <c r="BO509">
        <v>1</v>
      </c>
      <c r="BP509">
        <v>0</v>
      </c>
      <c r="BS509">
        <v>0</v>
      </c>
      <c r="BT509">
        <v>0</v>
      </c>
      <c r="BU509">
        <v>0</v>
      </c>
      <c r="CE509" t="str">
        <f>"18:00:30.595"</f>
        <v>18:00:30.595</v>
      </c>
      <c r="CF509">
        <v>595072425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6</v>
      </c>
      <c r="CY509">
        <v>7</v>
      </c>
      <c r="CZ509" t="s">
        <v>130</v>
      </c>
      <c r="DA509">
        <v>142</v>
      </c>
      <c r="DB509">
        <v>2</v>
      </c>
      <c r="DC509" t="s">
        <v>131</v>
      </c>
      <c r="DD509" t="s">
        <v>132</v>
      </c>
      <c r="DG509">
        <v>14171979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1</v>
      </c>
      <c r="DR509">
        <v>0</v>
      </c>
      <c r="DS509">
        <v>0</v>
      </c>
    </row>
    <row r="510" spans="1:123" x14ac:dyDescent="0.25">
      <c r="A510" t="str">
        <f>"04/23/2024 18:00:31.039"</f>
        <v>04/23/2024 18:00:31.039</v>
      </c>
      <c r="C510" t="str">
        <f t="shared" si="51"/>
        <v>FFDFD3C0</v>
      </c>
      <c r="D510" t="s">
        <v>133</v>
      </c>
      <c r="E510">
        <v>20</v>
      </c>
      <c r="H510">
        <v>329</v>
      </c>
      <c r="I510" t="s">
        <v>134</v>
      </c>
      <c r="J510" t="s">
        <v>135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 t="shared" si="53"/>
        <v>18:00:30.594</v>
      </c>
      <c r="T510" t="str">
        <f t="shared" si="53"/>
        <v>18:00:30.594</v>
      </c>
      <c r="U510" t="str">
        <f t="shared" si="46"/>
        <v>A334DD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0</v>
      </c>
      <c r="AC510">
        <v>3</v>
      </c>
      <c r="AD510">
        <v>0</v>
      </c>
      <c r="AE510">
        <v>9</v>
      </c>
      <c r="AF510" t="s">
        <v>141</v>
      </c>
      <c r="AG510">
        <v>0</v>
      </c>
      <c r="AH510">
        <v>3</v>
      </c>
      <c r="AI510">
        <v>1</v>
      </c>
      <c r="AJ510">
        <v>0</v>
      </c>
      <c r="AK510" t="s">
        <v>515</v>
      </c>
      <c r="AL510">
        <v>64.741744999999995</v>
      </c>
      <c r="AM510" t="s">
        <v>516</v>
      </c>
      <c r="AN510">
        <v>-148.08383699999999</v>
      </c>
      <c r="AO510">
        <v>100</v>
      </c>
      <c r="AP510">
        <v>1000</v>
      </c>
      <c r="AQ510" t="s">
        <v>138</v>
      </c>
      <c r="AR510">
        <v>143</v>
      </c>
      <c r="AS510">
        <v>34</v>
      </c>
      <c r="AT510">
        <v>-1088</v>
      </c>
      <c r="BB510" t="str">
        <f t="shared" si="47"/>
        <v>0610</v>
      </c>
      <c r="BC510">
        <v>1</v>
      </c>
      <c r="BD510" t="str">
        <f t="shared" si="48"/>
        <v xml:space="preserve">N3054V  </v>
      </c>
      <c r="BE510">
        <v>2</v>
      </c>
      <c r="BG510">
        <v>0</v>
      </c>
      <c r="BH510">
        <v>0</v>
      </c>
      <c r="BI510">
        <v>0</v>
      </c>
      <c r="BJ510">
        <v>925</v>
      </c>
      <c r="BK510">
        <v>-75</v>
      </c>
      <c r="BL510" t="s">
        <v>373</v>
      </c>
      <c r="BM510">
        <v>1</v>
      </c>
      <c r="BN510">
        <v>1</v>
      </c>
      <c r="BO510">
        <v>1</v>
      </c>
      <c r="BP510">
        <v>0</v>
      </c>
      <c r="BS510">
        <v>0</v>
      </c>
      <c r="BT510">
        <v>0</v>
      </c>
      <c r="BU510">
        <v>0</v>
      </c>
      <c r="CE510" t="str">
        <f>"18:00:30.595"</f>
        <v>18:00:30.595</v>
      </c>
      <c r="CF510">
        <v>595072425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6</v>
      </c>
      <c r="CY510">
        <v>7</v>
      </c>
      <c r="CZ510" t="s">
        <v>130</v>
      </c>
      <c r="DA510">
        <v>142</v>
      </c>
      <c r="DB510">
        <v>2</v>
      </c>
      <c r="DC510" t="s">
        <v>131</v>
      </c>
      <c r="DD510" t="s">
        <v>132</v>
      </c>
      <c r="DG510">
        <v>14171979</v>
      </c>
      <c r="DI510">
        <v>0</v>
      </c>
      <c r="DJ510">
        <v>0</v>
      </c>
      <c r="DK510">
        <v>1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1</v>
      </c>
      <c r="DR510">
        <v>0</v>
      </c>
      <c r="DS510">
        <v>0</v>
      </c>
    </row>
    <row r="511" spans="1:123" x14ac:dyDescent="0.25">
      <c r="A511" t="str">
        <f>"04/23/2024 18:00:33.039"</f>
        <v>04/23/2024 18:00:33.039</v>
      </c>
      <c r="C511" t="str">
        <f t="shared" si="51"/>
        <v>FFDFD3C0</v>
      </c>
      <c r="D511" t="s">
        <v>133</v>
      </c>
      <c r="E511">
        <v>20</v>
      </c>
      <c r="H511">
        <v>329</v>
      </c>
      <c r="I511" t="s">
        <v>134</v>
      </c>
      <c r="J511" t="s">
        <v>135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"18:00:32.648"</f>
        <v>18:00:32.648</v>
      </c>
      <c r="T511" t="str">
        <f>"18:00:32.248"</f>
        <v>18:00:32.248</v>
      </c>
      <c r="U511" t="str">
        <f t="shared" si="46"/>
        <v>A334DD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9</v>
      </c>
      <c r="AF511" t="s">
        <v>141</v>
      </c>
      <c r="AG511">
        <v>0</v>
      </c>
      <c r="AH511">
        <v>3</v>
      </c>
      <c r="AI511">
        <v>1</v>
      </c>
      <c r="AJ511">
        <v>0</v>
      </c>
      <c r="AK511" t="s">
        <v>517</v>
      </c>
      <c r="AL511">
        <v>64.742238999999998</v>
      </c>
      <c r="AM511" t="s">
        <v>518</v>
      </c>
      <c r="AN511">
        <v>-148.08087599999999</v>
      </c>
      <c r="AO511">
        <v>100</v>
      </c>
      <c r="AP511">
        <v>900</v>
      </c>
      <c r="AQ511" t="s">
        <v>138</v>
      </c>
      <c r="AR511">
        <v>133</v>
      </c>
      <c r="AS511">
        <v>61</v>
      </c>
      <c r="AT511">
        <v>-1344</v>
      </c>
      <c r="BB511" t="str">
        <f t="shared" si="47"/>
        <v>0610</v>
      </c>
      <c r="BC511">
        <v>1</v>
      </c>
      <c r="BD511" t="str">
        <f t="shared" si="48"/>
        <v xml:space="preserve">N3054V  </v>
      </c>
      <c r="BE511">
        <v>2</v>
      </c>
      <c r="BG511">
        <v>0</v>
      </c>
      <c r="BH511">
        <v>0</v>
      </c>
      <c r="BI511">
        <v>0</v>
      </c>
      <c r="BJ511">
        <v>900</v>
      </c>
      <c r="BK511">
        <v>0</v>
      </c>
      <c r="BL511" t="s">
        <v>373</v>
      </c>
      <c r="BM511">
        <v>1</v>
      </c>
      <c r="BN511">
        <v>1</v>
      </c>
      <c r="BO511">
        <v>1</v>
      </c>
      <c r="BP511">
        <v>0</v>
      </c>
      <c r="BS511">
        <v>0</v>
      </c>
      <c r="BT511">
        <v>0</v>
      </c>
      <c r="BU511">
        <v>0</v>
      </c>
      <c r="CE511" t="str">
        <f>"18:00:32.650"</f>
        <v>18:00:32.650</v>
      </c>
      <c r="CF511">
        <v>649871332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130</v>
      </c>
      <c r="DA511">
        <v>142</v>
      </c>
      <c r="DB511">
        <v>2</v>
      </c>
      <c r="DC511" t="s">
        <v>131</v>
      </c>
      <c r="DD511" t="s">
        <v>132</v>
      </c>
      <c r="DG511">
        <v>14172097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"04/23/2024 18:00:33.039"</f>
        <v>04/23/2024 18:00:33.039</v>
      </c>
      <c r="C512" t="str">
        <f t="shared" si="51"/>
        <v>FFDFD3C0</v>
      </c>
      <c r="D512" t="s">
        <v>139</v>
      </c>
      <c r="E512">
        <v>1</v>
      </c>
      <c r="H512">
        <v>216</v>
      </c>
      <c r="I512" t="s">
        <v>140</v>
      </c>
      <c r="J512" t="s">
        <v>141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"18:00:32.648"</f>
        <v>18:00:32.648</v>
      </c>
      <c r="T512" t="str">
        <f>"18:00:32.248"</f>
        <v>18:00:32.248</v>
      </c>
      <c r="U512" t="str">
        <f t="shared" si="46"/>
        <v>A334DD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9</v>
      </c>
      <c r="AF512" t="s">
        <v>141</v>
      </c>
      <c r="AG512">
        <v>0</v>
      </c>
      <c r="AH512">
        <v>3</v>
      </c>
      <c r="AI512">
        <v>1</v>
      </c>
      <c r="AJ512">
        <v>0</v>
      </c>
      <c r="AK512" t="s">
        <v>517</v>
      </c>
      <c r="AL512">
        <v>64.742238999999998</v>
      </c>
      <c r="AM512" t="s">
        <v>518</v>
      </c>
      <c r="AN512">
        <v>-148.08087599999999</v>
      </c>
      <c r="AO512">
        <v>100</v>
      </c>
      <c r="AP512">
        <v>900</v>
      </c>
      <c r="AQ512" t="s">
        <v>138</v>
      </c>
      <c r="AR512">
        <v>133</v>
      </c>
      <c r="AS512">
        <v>61</v>
      </c>
      <c r="AT512">
        <v>-1344</v>
      </c>
      <c r="BB512" t="str">
        <f t="shared" si="47"/>
        <v>0610</v>
      </c>
      <c r="BC512">
        <v>1</v>
      </c>
      <c r="BD512" t="str">
        <f t="shared" si="48"/>
        <v xml:space="preserve">N3054V  </v>
      </c>
      <c r="BE512">
        <v>2</v>
      </c>
      <c r="BG512">
        <v>0</v>
      </c>
      <c r="BH512">
        <v>0</v>
      </c>
      <c r="BI512">
        <v>0</v>
      </c>
      <c r="BJ512">
        <v>900</v>
      </c>
      <c r="BK512">
        <v>0</v>
      </c>
      <c r="BL512" t="s">
        <v>373</v>
      </c>
      <c r="BM512">
        <v>1</v>
      </c>
      <c r="BN512">
        <v>1</v>
      </c>
      <c r="BO512">
        <v>1</v>
      </c>
      <c r="BP512">
        <v>0</v>
      </c>
      <c r="BS512">
        <v>0</v>
      </c>
      <c r="BT512">
        <v>0</v>
      </c>
      <c r="BU512">
        <v>0</v>
      </c>
      <c r="CE512" t="str">
        <f>"18:00:32.650"</f>
        <v>18:00:32.650</v>
      </c>
      <c r="CF512">
        <v>649871332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130</v>
      </c>
      <c r="DA512">
        <v>142</v>
      </c>
      <c r="DB512">
        <v>2</v>
      </c>
      <c r="DC512" t="s">
        <v>131</v>
      </c>
      <c r="DD512" t="s">
        <v>132</v>
      </c>
      <c r="DG512">
        <v>14172097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"04/23/2024 18:00:33.039"</f>
        <v>04/23/2024 18:00:33.039</v>
      </c>
      <c r="C513" t="str">
        <f t="shared" si="51"/>
        <v>FFDFD3C0</v>
      </c>
      <c r="D513" t="s">
        <v>123</v>
      </c>
      <c r="E513">
        <v>21</v>
      </c>
      <c r="F513">
        <v>1021</v>
      </c>
      <c r="G513" t="s">
        <v>124</v>
      </c>
      <c r="J513" t="s">
        <v>125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"18:00:32.648"</f>
        <v>18:00:32.648</v>
      </c>
      <c r="T513" t="str">
        <f>"18:00:32.248"</f>
        <v>18:00:32.248</v>
      </c>
      <c r="U513" t="str">
        <f t="shared" si="46"/>
        <v>A334DD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9</v>
      </c>
      <c r="AF513" t="s">
        <v>141</v>
      </c>
      <c r="AG513">
        <v>0</v>
      </c>
      <c r="AH513">
        <v>3</v>
      </c>
      <c r="AI513">
        <v>1</v>
      </c>
      <c r="AJ513">
        <v>0</v>
      </c>
      <c r="AK513" t="s">
        <v>517</v>
      </c>
      <c r="AL513">
        <v>64.742238999999998</v>
      </c>
      <c r="AM513" t="s">
        <v>518</v>
      </c>
      <c r="AN513">
        <v>-148.08087599999999</v>
      </c>
      <c r="AO513">
        <v>100</v>
      </c>
      <c r="AP513">
        <v>900</v>
      </c>
      <c r="AQ513" t="s">
        <v>138</v>
      </c>
      <c r="AR513">
        <v>133</v>
      </c>
      <c r="AS513">
        <v>61</v>
      </c>
      <c r="AT513">
        <v>-1344</v>
      </c>
      <c r="BB513" t="str">
        <f t="shared" si="47"/>
        <v>0610</v>
      </c>
      <c r="BC513">
        <v>1</v>
      </c>
      <c r="BD513" t="str">
        <f t="shared" si="48"/>
        <v xml:space="preserve">N3054V  </v>
      </c>
      <c r="BE513">
        <v>2</v>
      </c>
      <c r="BG513">
        <v>0</v>
      </c>
      <c r="BH513">
        <v>0</v>
      </c>
      <c r="BI513">
        <v>0</v>
      </c>
      <c r="BJ513">
        <v>900</v>
      </c>
      <c r="BK513">
        <v>0</v>
      </c>
      <c r="BL513" t="s">
        <v>373</v>
      </c>
      <c r="BM513">
        <v>1</v>
      </c>
      <c r="BN513">
        <v>1</v>
      </c>
      <c r="BO513">
        <v>1</v>
      </c>
      <c r="BP513">
        <v>0</v>
      </c>
      <c r="BS513">
        <v>0</v>
      </c>
      <c r="BT513">
        <v>0</v>
      </c>
      <c r="BU513">
        <v>0</v>
      </c>
      <c r="CE513" t="str">
        <f>"18:00:32.650"</f>
        <v>18:00:32.650</v>
      </c>
      <c r="CF513">
        <v>649871332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130</v>
      </c>
      <c r="DA513">
        <v>142</v>
      </c>
      <c r="DB513">
        <v>2</v>
      </c>
      <c r="DC513" t="s">
        <v>131</v>
      </c>
      <c r="DD513" t="s">
        <v>132</v>
      </c>
      <c r="DG513">
        <v>14172097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"04/23/2024 18:00:35.226"</f>
        <v>04/23/2024 18:00:35.226</v>
      </c>
      <c r="C514" t="str">
        <f t="shared" si="51"/>
        <v>FFDFD3C0</v>
      </c>
      <c r="D514" t="s">
        <v>139</v>
      </c>
      <c r="E514">
        <v>1</v>
      </c>
      <c r="H514">
        <v>216</v>
      </c>
      <c r="I514" t="s">
        <v>140</v>
      </c>
      <c r="J514" t="s">
        <v>141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 t="shared" ref="S514:T516" si="54">"18:00:34.820"</f>
        <v>18:00:34.820</v>
      </c>
      <c r="T514" t="str">
        <f t="shared" si="54"/>
        <v>18:00:34.820</v>
      </c>
      <c r="U514" t="str">
        <f t="shared" si="46"/>
        <v>A334DD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8</v>
      </c>
      <c r="AC514">
        <v>3</v>
      </c>
      <c r="AD514">
        <v>0</v>
      </c>
      <c r="AE514">
        <v>9</v>
      </c>
      <c r="AF514" t="s">
        <v>141</v>
      </c>
      <c r="AG514">
        <v>0</v>
      </c>
      <c r="AH514">
        <v>3</v>
      </c>
      <c r="AI514">
        <v>1</v>
      </c>
      <c r="AJ514">
        <v>0</v>
      </c>
      <c r="AK514" t="s">
        <v>519</v>
      </c>
      <c r="AL514">
        <v>64.743226000000007</v>
      </c>
      <c r="AM514" t="s">
        <v>520</v>
      </c>
      <c r="AN514">
        <v>-148.07830100000001</v>
      </c>
      <c r="AO514">
        <v>100</v>
      </c>
      <c r="AP514">
        <v>800</v>
      </c>
      <c r="AQ514" t="s">
        <v>138</v>
      </c>
      <c r="AR514">
        <v>89</v>
      </c>
      <c r="AS514">
        <v>111</v>
      </c>
      <c r="AT514">
        <v>-3520</v>
      </c>
      <c r="BB514" t="str">
        <f t="shared" si="47"/>
        <v>0610</v>
      </c>
      <c r="BC514">
        <v>1</v>
      </c>
      <c r="BD514" t="str">
        <f t="shared" si="48"/>
        <v xml:space="preserve">N3054V  </v>
      </c>
      <c r="BE514">
        <v>2</v>
      </c>
      <c r="BG514">
        <v>0</v>
      </c>
      <c r="BH514">
        <v>0</v>
      </c>
      <c r="BI514">
        <v>0</v>
      </c>
      <c r="BJ514">
        <v>925</v>
      </c>
      <c r="BK514">
        <v>125</v>
      </c>
      <c r="BL514" t="s">
        <v>373</v>
      </c>
      <c r="BM514">
        <v>1</v>
      </c>
      <c r="BN514">
        <v>1</v>
      </c>
      <c r="BO514">
        <v>1</v>
      </c>
      <c r="BP514">
        <v>0</v>
      </c>
      <c r="BS514">
        <v>0</v>
      </c>
      <c r="BT514">
        <v>0</v>
      </c>
      <c r="BU514">
        <v>0</v>
      </c>
      <c r="CE514" t="str">
        <f>"18:00:34.825"</f>
        <v>18:00:34.825</v>
      </c>
      <c r="CF514">
        <v>824658453</v>
      </c>
      <c r="CS514">
        <v>3</v>
      </c>
      <c r="CT514">
        <v>1</v>
      </c>
      <c r="CU514">
        <v>0</v>
      </c>
      <c r="CV514">
        <v>2</v>
      </c>
      <c r="CW514">
        <v>0</v>
      </c>
      <c r="CX514">
        <v>2</v>
      </c>
      <c r="CY514">
        <v>7</v>
      </c>
      <c r="CZ514" t="s">
        <v>130</v>
      </c>
      <c r="DA514">
        <v>142</v>
      </c>
      <c r="DB514">
        <v>2</v>
      </c>
      <c r="DC514" t="s">
        <v>131</v>
      </c>
      <c r="DD514" t="s">
        <v>132</v>
      </c>
      <c r="DG514">
        <v>14172224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"04/23/2024 18:00:35.226"</f>
        <v>04/23/2024 18:00:35.226</v>
      </c>
      <c r="C515" t="str">
        <f t="shared" si="51"/>
        <v>FFDFD3C0</v>
      </c>
      <c r="D515" t="s">
        <v>133</v>
      </c>
      <c r="E515">
        <v>20</v>
      </c>
      <c r="H515">
        <v>329</v>
      </c>
      <c r="I515" t="s">
        <v>134</v>
      </c>
      <c r="J515" t="s">
        <v>135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 t="shared" si="54"/>
        <v>18:00:34.820</v>
      </c>
      <c r="T515" t="str">
        <f t="shared" si="54"/>
        <v>18:00:34.820</v>
      </c>
      <c r="U515" t="str">
        <f t="shared" si="46"/>
        <v>A334DD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8</v>
      </c>
      <c r="AC515">
        <v>3</v>
      </c>
      <c r="AD515">
        <v>0</v>
      </c>
      <c r="AE515">
        <v>9</v>
      </c>
      <c r="AF515" t="s">
        <v>141</v>
      </c>
      <c r="AG515">
        <v>0</v>
      </c>
      <c r="AH515">
        <v>3</v>
      </c>
      <c r="AI515">
        <v>1</v>
      </c>
      <c r="AJ515">
        <v>0</v>
      </c>
      <c r="AK515" t="s">
        <v>519</v>
      </c>
      <c r="AL515">
        <v>64.743226000000007</v>
      </c>
      <c r="AM515" t="s">
        <v>520</v>
      </c>
      <c r="AN515">
        <v>-148.07830100000001</v>
      </c>
      <c r="AO515">
        <v>100</v>
      </c>
      <c r="AP515">
        <v>800</v>
      </c>
      <c r="AQ515" t="s">
        <v>138</v>
      </c>
      <c r="AR515">
        <v>89</v>
      </c>
      <c r="AS515">
        <v>111</v>
      </c>
      <c r="AT515">
        <v>-3520</v>
      </c>
      <c r="BB515" t="str">
        <f t="shared" si="47"/>
        <v>0610</v>
      </c>
      <c r="BC515">
        <v>1</v>
      </c>
      <c r="BD515" t="str">
        <f t="shared" si="48"/>
        <v xml:space="preserve">N3054V  </v>
      </c>
      <c r="BE515">
        <v>2</v>
      </c>
      <c r="BG515">
        <v>0</v>
      </c>
      <c r="BH515">
        <v>0</v>
      </c>
      <c r="BI515">
        <v>0</v>
      </c>
      <c r="BJ515">
        <v>925</v>
      </c>
      <c r="BK515">
        <v>125</v>
      </c>
      <c r="BL515" t="s">
        <v>373</v>
      </c>
      <c r="BM515">
        <v>1</v>
      </c>
      <c r="BN515">
        <v>1</v>
      </c>
      <c r="BO515">
        <v>1</v>
      </c>
      <c r="BP515">
        <v>0</v>
      </c>
      <c r="BS515">
        <v>0</v>
      </c>
      <c r="BT515">
        <v>0</v>
      </c>
      <c r="BU515">
        <v>0</v>
      </c>
      <c r="CE515" t="str">
        <f>"18:00:34.825"</f>
        <v>18:00:34.825</v>
      </c>
      <c r="CF515">
        <v>824658453</v>
      </c>
      <c r="CS515">
        <v>3</v>
      </c>
      <c r="CT515">
        <v>1</v>
      </c>
      <c r="CU515">
        <v>0</v>
      </c>
      <c r="CV515">
        <v>2</v>
      </c>
      <c r="CW515">
        <v>0</v>
      </c>
      <c r="CX515">
        <v>2</v>
      </c>
      <c r="CY515">
        <v>7</v>
      </c>
      <c r="CZ515" t="s">
        <v>130</v>
      </c>
      <c r="DA515">
        <v>142</v>
      </c>
      <c r="DB515">
        <v>2</v>
      </c>
      <c r="DC515" t="s">
        <v>131</v>
      </c>
      <c r="DD515" t="s">
        <v>132</v>
      </c>
      <c r="DG515">
        <v>14172224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"04/23/2024 18:00:35.226"</f>
        <v>04/23/2024 18:00:35.226</v>
      </c>
      <c r="C516" t="str">
        <f t="shared" si="51"/>
        <v>FFDFD3C0</v>
      </c>
      <c r="D516" t="s">
        <v>123</v>
      </c>
      <c r="E516">
        <v>21</v>
      </c>
      <c r="F516">
        <v>1021</v>
      </c>
      <c r="G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 t="shared" si="54"/>
        <v>18:00:34.820</v>
      </c>
      <c r="T516" t="str">
        <f t="shared" si="54"/>
        <v>18:00:34.820</v>
      </c>
      <c r="U516" t="str">
        <f t="shared" si="46"/>
        <v>A334DD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8</v>
      </c>
      <c r="AC516">
        <v>3</v>
      </c>
      <c r="AD516">
        <v>0</v>
      </c>
      <c r="AE516">
        <v>9</v>
      </c>
      <c r="AF516" t="s">
        <v>141</v>
      </c>
      <c r="AG516">
        <v>0</v>
      </c>
      <c r="AH516">
        <v>3</v>
      </c>
      <c r="AI516">
        <v>1</v>
      </c>
      <c r="AJ516">
        <v>0</v>
      </c>
      <c r="AK516" t="s">
        <v>519</v>
      </c>
      <c r="AL516">
        <v>64.743226000000007</v>
      </c>
      <c r="AM516" t="s">
        <v>520</v>
      </c>
      <c r="AN516">
        <v>-148.07830100000001</v>
      </c>
      <c r="AO516">
        <v>100</v>
      </c>
      <c r="AP516">
        <v>800</v>
      </c>
      <c r="AQ516" t="s">
        <v>138</v>
      </c>
      <c r="AR516">
        <v>89</v>
      </c>
      <c r="AS516">
        <v>111</v>
      </c>
      <c r="AT516">
        <v>-3520</v>
      </c>
      <c r="BB516" t="str">
        <f t="shared" si="47"/>
        <v>0610</v>
      </c>
      <c r="BC516">
        <v>1</v>
      </c>
      <c r="BD516" t="str">
        <f t="shared" si="48"/>
        <v xml:space="preserve">N3054V  </v>
      </c>
      <c r="BE516">
        <v>2</v>
      </c>
      <c r="BG516">
        <v>0</v>
      </c>
      <c r="BH516">
        <v>0</v>
      </c>
      <c r="BI516">
        <v>0</v>
      </c>
      <c r="BJ516">
        <v>925</v>
      </c>
      <c r="BK516">
        <v>125</v>
      </c>
      <c r="BL516" t="s">
        <v>373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"18:00:34.825"</f>
        <v>18:00:34.825</v>
      </c>
      <c r="CF516">
        <v>824658453</v>
      </c>
      <c r="CS516">
        <v>3</v>
      </c>
      <c r="CT516">
        <v>1</v>
      </c>
      <c r="CU516">
        <v>0</v>
      </c>
      <c r="CV516">
        <v>2</v>
      </c>
      <c r="CW516">
        <v>0</v>
      </c>
      <c r="CX516">
        <v>2</v>
      </c>
      <c r="CY516">
        <v>7</v>
      </c>
      <c r="CZ516" t="s">
        <v>130</v>
      </c>
      <c r="DA516">
        <v>142</v>
      </c>
      <c r="DB516">
        <v>2</v>
      </c>
      <c r="DC516" t="s">
        <v>131</v>
      </c>
      <c r="DD516" t="s">
        <v>132</v>
      </c>
      <c r="DG516">
        <v>14172224</v>
      </c>
      <c r="DI516">
        <v>0</v>
      </c>
      <c r="DJ516">
        <v>0</v>
      </c>
      <c r="DK516">
        <v>1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20240423_A334DD_547307035_ADSB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2024-04-24T10:28:40Z</dcterms:created>
  <dcterms:modified xsi:type="dcterms:W3CDTF">2024-04-24T10:28:40Z</dcterms:modified>
</cp:coreProperties>
</file>